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4" windowWidth="15480" windowHeight="8197" tabRatio="807" activeTab="0"/>
  </bookViews>
  <sheets>
    <sheet name="Férfi elit" sheetId="1" r:id="rId1"/>
    <sheet name="Női elit" sheetId="2" r:id="rId2"/>
    <sheet name="W14" sheetId="3" r:id="rId3"/>
    <sheet name="M14" sheetId="4" r:id="rId4"/>
    <sheet name="W15-17" sheetId="5" r:id="rId5"/>
    <sheet name="M15-17" sheetId="6" r:id="rId6"/>
    <sheet name="W18-20" sheetId="7" r:id="rId7"/>
    <sheet name="M18-20" sheetId="8" r:id="rId8"/>
    <sheet name="M40" sheetId="9" r:id="rId9"/>
    <sheet name="M50" sheetId="10" r:id="rId10"/>
    <sheet name="W40" sheetId="11" r:id="rId11"/>
  </sheets>
  <definedNames>
    <definedName name="_xlnm._FilterDatabase" localSheetId="0" hidden="1">'Férfi elit'!$B$2:$U$2</definedName>
    <definedName name="_xlnm._FilterDatabase" localSheetId="3" hidden="1">'M14'!$B$2:$R$2</definedName>
    <definedName name="_xlnm._FilterDatabase" localSheetId="5" hidden="1">'M15-17'!$B$2:$R$2</definedName>
    <definedName name="_xlnm._FilterDatabase" localSheetId="7" hidden="1">'M18-20'!$B$2:$R$2</definedName>
    <definedName name="_xlnm._FilterDatabase" localSheetId="8" hidden="1">'M40'!$B$2:$R$2</definedName>
    <definedName name="_xlnm._FilterDatabase" localSheetId="9" hidden="1">'M50'!$B$2:$R$2</definedName>
    <definedName name="_xlnm._FilterDatabase" localSheetId="1" hidden="1">'Női elit'!$B$2:$R$2</definedName>
    <definedName name="_xlnm._FilterDatabase" localSheetId="10" hidden="1">'W40'!$B$2:$R$2</definedName>
  </definedNames>
  <calcPr fullCalcOnLoad="1"/>
</workbook>
</file>

<file path=xl/sharedStrings.xml><?xml version="1.0" encoding="utf-8"?>
<sst xmlns="http://schemas.openxmlformats.org/spreadsheetml/2006/main" count="254" uniqueCount="84">
  <si>
    <t>klub</t>
  </si>
  <si>
    <t>Össz pont</t>
  </si>
  <si>
    <t>OSC</t>
  </si>
  <si>
    <t>Rózsa László</t>
  </si>
  <si>
    <t>SPA</t>
  </si>
  <si>
    <t>Bihari Zoltán</t>
  </si>
  <si>
    <t>Bedő Csaba</t>
  </si>
  <si>
    <t>DTC</t>
  </si>
  <si>
    <t>Vajda Zsolt</t>
  </si>
  <si>
    <t>THT</t>
  </si>
  <si>
    <t>Füzy Anna</t>
  </si>
  <si>
    <t>MSE</t>
  </si>
  <si>
    <t>Tamás Tibor</t>
  </si>
  <si>
    <t>Jankó Tamás</t>
  </si>
  <si>
    <t>HSE</t>
  </si>
  <si>
    <t>Pálfi Antal</t>
  </si>
  <si>
    <t>Nagy Benő</t>
  </si>
  <si>
    <t>KFK</t>
  </si>
  <si>
    <t>MAF</t>
  </si>
  <si>
    <t>Mets Miklós</t>
  </si>
  <si>
    <t>PSE</t>
  </si>
  <si>
    <t>Kirilla Péter</t>
  </si>
  <si>
    <t>Szabó Tamás</t>
  </si>
  <si>
    <t>VHS</t>
  </si>
  <si>
    <t>Holluby András</t>
  </si>
  <si>
    <t>BSC/VKE-Nelson</t>
  </si>
  <si>
    <t>Nagy András</t>
  </si>
  <si>
    <t>SMA</t>
  </si>
  <si>
    <t>Mesics Péter</t>
  </si>
  <si>
    <t>Jordán Soma</t>
  </si>
  <si>
    <t>DTC/Freeriderz SC</t>
  </si>
  <si>
    <t>Németh Zsolt</t>
  </si>
  <si>
    <t>Németh Zsoltné</t>
  </si>
  <si>
    <t>EK</t>
  </si>
  <si>
    <t>SAS</t>
  </si>
  <si>
    <t>Dosek Ágoston</t>
  </si>
  <si>
    <t>TTE</t>
  </si>
  <si>
    <t>Viraszkó Zoltán</t>
  </si>
  <si>
    <t>Benke Noémi</t>
  </si>
  <si>
    <t>Weiler Vince</t>
  </si>
  <si>
    <t>Tamás Bianka</t>
  </si>
  <si>
    <t>Weiler Zsolt</t>
  </si>
  <si>
    <t>Kézsmárki Ágnes*</t>
  </si>
  <si>
    <t>Egei Balázs</t>
  </si>
  <si>
    <t>Balogh Zsombor</t>
  </si>
  <si>
    <t>Kieső pontok</t>
  </si>
  <si>
    <t>Domán Gábor</t>
  </si>
  <si>
    <t>Cseresnyés Ágnes</t>
  </si>
  <si>
    <t>Egei Tamás</t>
  </si>
  <si>
    <t>Kiss Vivien</t>
  </si>
  <si>
    <t>Egei Patrik</t>
  </si>
  <si>
    <t>Köllöd Róbert</t>
  </si>
  <si>
    <t>Pénzes Erzsébet</t>
  </si>
  <si>
    <t>Tóth Zoltán</t>
  </si>
  <si>
    <t>"</t>
  </si>
  <si>
    <t>" részt vett a versenyen de vagy hibapontos, vagy már negatív pontszáma van, vagy nem volt elég induló a kategóriában</t>
  </si>
  <si>
    <t>hely</t>
  </si>
  <si>
    <t>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</si>
  <si>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</si>
  <si>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</si>
  <si>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</si>
  <si>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</si>
  <si>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</si>
  <si>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</si>
  <si>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</si>
  <si>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</si>
  <si>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</si>
  <si>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</si>
  <si>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Maccabi Kupa középtáv Bátaapáti 04.26</t>
  </si>
  <si>
    <t>Magyar Hosszútávú Bajnokság Bátaapáti 04.27</t>
  </si>
  <si>
    <t>* 2014. évre jelenleg nincs érvényes versenyengedélye</t>
  </si>
  <si>
    <t>Domán Rajmund</t>
  </si>
  <si>
    <t>Magyar Kupa 2014</t>
  </si>
  <si>
    <t>Zoboki Mihály</t>
  </si>
  <si>
    <t>Kinde Kálmán</t>
  </si>
  <si>
    <t>Lizán Péter*</t>
  </si>
  <si>
    <t>Tóth Gergely</t>
  </si>
  <si>
    <t>KOS</t>
  </si>
  <si>
    <t>Balázs Ottó</t>
  </si>
  <si>
    <t>Vekerdy Zoltán</t>
  </si>
  <si>
    <t>BEA</t>
  </si>
  <si>
    <t>Kinde Vanda</t>
  </si>
  <si>
    <t>Egei Petra</t>
  </si>
  <si>
    <t>Krasznai Orsolya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</si>
</sst>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0"/>
    <numFmt numFmtId="167" formatCode="0.0000000"/>
    <numFmt numFmtId="168" formatCode="0.00000"/>
    <numFmt numFmtId="169" formatCode="0.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trike/>
      <sz val="11"/>
      <color indexed="8"/>
      <name val="Calibri"/>
      <family val="2"/>
    </font>
    <font>
      <b/>
      <sz val="26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8" fillId="0" borderId="0" xfId="0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11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/>
    </xf>
    <xf numFmtId="2" fontId="18" fillId="0" borderId="13" xfId="0" applyNumberFormat="1" applyFont="1" applyFill="1" applyBorder="1" applyAlignment="1">
      <alignment horizontal="right"/>
    </xf>
    <xf numFmtId="2" fontId="1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180" wrapText="1"/>
    </xf>
    <xf numFmtId="0" fontId="0" fillId="0" borderId="15" xfId="0" applyFill="1" applyBorder="1" applyAlignment="1">
      <alignment/>
    </xf>
    <xf numFmtId="0" fontId="19" fillId="0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ill="1" applyBorder="1" applyAlignment="1">
      <alignment/>
    </xf>
    <xf numFmtId="0" fontId="13" fillId="0" borderId="19" xfId="0" applyFont="1" applyFill="1" applyBorder="1" applyAlignment="1">
      <alignment horizontal="right"/>
    </xf>
    <xf numFmtId="2" fontId="13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2" fontId="18" fillId="0" borderId="19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/>
    </xf>
    <xf numFmtId="0" fontId="17" fillId="0" borderId="2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 textRotation="180" wrapText="1"/>
    </xf>
    <xf numFmtId="0" fontId="17" fillId="0" borderId="2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/>
    </xf>
    <xf numFmtId="2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8" fillId="0" borderId="19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17" fillId="0" borderId="26" xfId="0" applyFont="1" applyFill="1" applyBorder="1" applyAlignment="1">
      <alignment horizontal="center" vertical="center" textRotation="180" wrapText="1"/>
    </xf>
    <xf numFmtId="2" fontId="0" fillId="0" borderId="14" xfId="0" applyNumberFormat="1" applyFill="1" applyBorder="1" applyAlignment="1">
      <alignment/>
    </xf>
    <xf numFmtId="0" fontId="13" fillId="0" borderId="24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7" fillId="0" borderId="28" xfId="0" applyFont="1" applyFill="1" applyBorder="1" applyAlignment="1">
      <alignment horizontal="center" vertical="center" wrapText="1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7" fillId="0" borderId="2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7" fillId="0" borderId="34" xfId="0" applyFont="1" applyFill="1" applyBorder="1" applyAlignment="1">
      <alignment horizontal="center" vertical="center" textRotation="180" wrapText="1"/>
    </xf>
    <xf numFmtId="0" fontId="18" fillId="0" borderId="32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7" fillId="0" borderId="23" xfId="0" applyFont="1" applyFill="1" applyBorder="1" applyAlignment="1">
      <alignment vertical="center"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2" fontId="0" fillId="0" borderId="33" xfId="0" applyNumberForma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2" fontId="0" fillId="0" borderId="11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15" xfId="0" applyNumberFormat="1" applyFont="1" applyFill="1" applyBorder="1" applyAlignment="1">
      <alignment/>
    </xf>
    <xf numFmtId="0" fontId="17" fillId="0" borderId="37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41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17" fillId="0" borderId="43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45" xfId="0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2" fontId="0" fillId="0" borderId="48" xfId="0" applyNumberFormat="1" applyFill="1" applyBorder="1" applyAlignment="1">
      <alignment/>
    </xf>
    <xf numFmtId="2" fontId="0" fillId="0" borderId="45" xfId="0" applyNumberFormat="1" applyFill="1" applyBorder="1" applyAlignment="1">
      <alignment/>
    </xf>
    <xf numFmtId="2" fontId="18" fillId="0" borderId="45" xfId="0" applyNumberFormat="1" applyFont="1" applyFill="1" applyBorder="1" applyAlignment="1">
      <alignment/>
    </xf>
    <xf numFmtId="2" fontId="0" fillId="0" borderId="47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4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49" xfId="0" applyNumberFormat="1" applyFill="1" applyBorder="1" applyAlignment="1">
      <alignment/>
    </xf>
    <xf numFmtId="0" fontId="13" fillId="0" borderId="32" xfId="0" applyFont="1" applyFill="1" applyBorder="1" applyAlignment="1">
      <alignment horizontal="right"/>
    </xf>
    <xf numFmtId="0" fontId="13" fillId="0" borderId="46" xfId="0" applyFont="1" applyFill="1" applyBorder="1" applyAlignment="1">
      <alignment/>
    </xf>
    <xf numFmtId="0" fontId="0" fillId="0" borderId="45" xfId="0" applyFill="1" applyBorder="1" applyAlignment="1">
      <alignment/>
    </xf>
    <xf numFmtId="2" fontId="13" fillId="0" borderId="47" xfId="0" applyNumberFormat="1" applyFont="1" applyFill="1" applyBorder="1" applyAlignment="1">
      <alignment/>
    </xf>
    <xf numFmtId="2" fontId="0" fillId="0" borderId="50" xfId="0" applyNumberFormat="1" applyFill="1" applyBorder="1" applyAlignment="1">
      <alignment/>
    </xf>
    <xf numFmtId="2" fontId="13" fillId="0" borderId="51" xfId="0" applyNumberFormat="1" applyFont="1" applyFill="1" applyBorder="1" applyAlignment="1">
      <alignment/>
    </xf>
    <xf numFmtId="2" fontId="0" fillId="0" borderId="52" xfId="0" applyNumberForma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2" fontId="0" fillId="0" borderId="45" xfId="0" applyNumberFormat="1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28125" style="1" customWidth="1"/>
    <col min="2" max="2" width="21.57421875" style="1" customWidth="1"/>
    <col min="3" max="3" width="15.8515625" style="1" customWidth="1"/>
    <col min="4" max="5" width="9.140625" style="1" customWidth="1"/>
    <col min="6" max="6" width="9.140625" style="6" customWidth="1"/>
    <col min="7" max="18" width="9.140625" style="1" customWidth="1"/>
    <col min="19" max="33" width="9.00390625" style="17" customWidth="1"/>
    <col min="34" max="16384" width="9.00390625" style="1" customWidth="1"/>
  </cols>
  <sheetData>
    <row r="1" spans="1:20" ht="30.75" customHeight="1" thickBo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35"/>
      <c r="T1" s="35"/>
    </row>
    <row r="2" spans="1:33" s="5" customFormat="1" ht="120.75" customHeight="1" thickBot="1">
      <c r="A2" s="66" t="s">
        <v>56</v>
      </c>
      <c r="B2" s="46" t="s">
        <v>57</v>
      </c>
      <c r="C2" s="74" t="s">
        <v>0</v>
      </c>
      <c r="D2" s="70" t="s">
        <v>68</v>
      </c>
      <c r="E2" s="48" t="s">
        <v>69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6"/>
      <c r="R2" s="60" t="s">
        <v>1</v>
      </c>
      <c r="S2" s="33"/>
      <c r="T2" s="3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3" s="2" customFormat="1" ht="14.25">
      <c r="A3" s="122" t="s">
        <v>58</v>
      </c>
      <c r="B3" s="103" t="s">
        <v>3</v>
      </c>
      <c r="C3" s="104" t="s">
        <v>11</v>
      </c>
      <c r="D3" s="105">
        <f>100-(72.32-65.77)/65.77*50</f>
        <v>95.02052607571841</v>
      </c>
      <c r="E3" s="106">
        <f>100-(114.93-114.93)/114.93*50</f>
        <v>100</v>
      </c>
      <c r="F3" s="107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17"/>
      <c r="R3" s="118">
        <f aca="true" t="shared" si="0" ref="R3:R12">SUM(D3:Q3)</f>
        <v>195.0205260757184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s="2" customFormat="1" ht="14.25">
      <c r="A4" s="68" t="s">
        <v>59</v>
      </c>
      <c r="B4" s="77" t="s">
        <v>53</v>
      </c>
      <c r="C4" s="78" t="s">
        <v>34</v>
      </c>
      <c r="D4" s="82">
        <f>100-(67.92-65.77)/65.77*50</f>
        <v>98.36551619279307</v>
      </c>
      <c r="E4" s="16">
        <f>100-(140.18-114.93)/114.93*50</f>
        <v>89.01505264073784</v>
      </c>
      <c r="F4" s="7"/>
      <c r="G4" s="8"/>
      <c r="H4" s="8"/>
      <c r="I4" s="8"/>
      <c r="J4" s="7"/>
      <c r="K4" s="8"/>
      <c r="L4" s="8"/>
      <c r="M4" s="8"/>
      <c r="N4" s="8"/>
      <c r="O4" s="8"/>
      <c r="P4" s="8"/>
      <c r="Q4" s="51"/>
      <c r="R4" s="62">
        <f t="shared" si="0"/>
        <v>187.3805688335309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3" s="2" customFormat="1" ht="14.25">
      <c r="A5" s="68" t="s">
        <v>60</v>
      </c>
      <c r="B5" s="77" t="s">
        <v>71</v>
      </c>
      <c r="C5" s="78" t="s">
        <v>9</v>
      </c>
      <c r="D5" s="82">
        <f>100-(93.77-65.77)/65.77*50</f>
        <v>78.71369925497947</v>
      </c>
      <c r="E5" s="82">
        <f>100-(186.92-114.93)/114.93*50</f>
        <v>68.68093622204822</v>
      </c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51"/>
      <c r="R5" s="62">
        <f t="shared" si="0"/>
        <v>147.3946354770277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s="2" customFormat="1" ht="14.25">
      <c r="A6" s="68" t="s">
        <v>61</v>
      </c>
      <c r="B6" s="77" t="s">
        <v>24</v>
      </c>
      <c r="C6" s="78" t="s">
        <v>20</v>
      </c>
      <c r="D6" s="82">
        <f>100-(65.77-65.77)/65.77*50</f>
        <v>100</v>
      </c>
      <c r="E6" s="113" t="s">
        <v>54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1"/>
      <c r="R6" s="62">
        <f t="shared" si="0"/>
        <v>100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2" customFormat="1" ht="14.25">
      <c r="A7" s="68" t="s">
        <v>62</v>
      </c>
      <c r="B7" s="77" t="s">
        <v>6</v>
      </c>
      <c r="C7" s="78" t="s">
        <v>25</v>
      </c>
      <c r="D7" s="82">
        <f>100-(66.53-65.77)/65.77*50</f>
        <v>99.42222897977801</v>
      </c>
      <c r="E7" s="113" t="s">
        <v>54</v>
      </c>
      <c r="F7" s="7"/>
      <c r="G7" s="7"/>
      <c r="H7" s="8"/>
      <c r="I7" s="8"/>
      <c r="J7" s="8"/>
      <c r="K7" s="8"/>
      <c r="L7" s="8"/>
      <c r="M7" s="8"/>
      <c r="N7" s="7"/>
      <c r="O7" s="7"/>
      <c r="P7" s="8"/>
      <c r="Q7" s="51"/>
      <c r="R7" s="62">
        <f t="shared" si="0"/>
        <v>99.42222897977801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s="2" customFormat="1" ht="14.25">
      <c r="A8" s="68" t="s">
        <v>63</v>
      </c>
      <c r="B8" s="77" t="s">
        <v>48</v>
      </c>
      <c r="C8" s="78" t="s">
        <v>4</v>
      </c>
      <c r="D8" s="83"/>
      <c r="E8" s="82">
        <f>100-(125.32-114.93)/114.93*50</f>
        <v>95.47985730444618</v>
      </c>
      <c r="F8" s="7"/>
      <c r="G8" s="8"/>
      <c r="H8" s="8"/>
      <c r="I8" s="8"/>
      <c r="J8" s="8"/>
      <c r="K8" s="8"/>
      <c r="L8" s="8"/>
      <c r="M8" s="12"/>
      <c r="N8" s="8"/>
      <c r="O8" s="7"/>
      <c r="P8" s="8"/>
      <c r="Q8" s="51"/>
      <c r="R8" s="62">
        <f t="shared" si="0"/>
        <v>95.47985730444618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s="2" customFormat="1" ht="14.25">
      <c r="A9" s="68" t="s">
        <v>64</v>
      </c>
      <c r="B9" s="77" t="s">
        <v>12</v>
      </c>
      <c r="C9" s="76" t="s">
        <v>30</v>
      </c>
      <c r="D9" s="83"/>
      <c r="E9" s="82">
        <f>100-(139.83-114.93)/114.93*50</f>
        <v>89.16731923779692</v>
      </c>
      <c r="F9" s="7"/>
      <c r="G9" s="8"/>
      <c r="H9" s="8"/>
      <c r="I9" s="8"/>
      <c r="J9" s="8"/>
      <c r="K9" s="8"/>
      <c r="L9" s="8"/>
      <c r="M9" s="12"/>
      <c r="N9" s="8"/>
      <c r="O9" s="8"/>
      <c r="P9" s="8"/>
      <c r="Q9" s="51"/>
      <c r="R9" s="62">
        <f t="shared" si="0"/>
        <v>89.16731923779692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s="2" customFormat="1" ht="14.25">
      <c r="A10" s="68" t="s">
        <v>65</v>
      </c>
      <c r="B10" s="77" t="s">
        <v>5</v>
      </c>
      <c r="C10" s="78" t="s">
        <v>17</v>
      </c>
      <c r="D10" s="83"/>
      <c r="E10" s="82">
        <f>100-(143.12-114.93)/114.93*50</f>
        <v>87.73601322544158</v>
      </c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51"/>
      <c r="R10" s="62">
        <f t="shared" si="0"/>
        <v>87.73601322544158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2" customFormat="1" ht="14.25">
      <c r="A11" s="68" t="s">
        <v>66</v>
      </c>
      <c r="B11" s="77" t="s">
        <v>8</v>
      </c>
      <c r="C11" s="78" t="s">
        <v>9</v>
      </c>
      <c r="D11" s="83"/>
      <c r="E11" s="82">
        <f>100-(154.68-114.93)/114.93*50</f>
        <v>82.70686504829027</v>
      </c>
      <c r="F11" s="7"/>
      <c r="G11" s="8"/>
      <c r="H11" s="8"/>
      <c r="I11" s="8"/>
      <c r="J11" s="8"/>
      <c r="K11" s="8"/>
      <c r="L11" s="8"/>
      <c r="M11" s="7"/>
      <c r="N11" s="8"/>
      <c r="O11" s="8"/>
      <c r="P11" s="8"/>
      <c r="Q11" s="51"/>
      <c r="R11" s="62">
        <f t="shared" si="0"/>
        <v>82.70686504829027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2" customFormat="1" ht="14.25">
      <c r="A12" s="68" t="s">
        <v>67</v>
      </c>
      <c r="B12" s="77" t="s">
        <v>37</v>
      </c>
      <c r="C12" s="78" t="s">
        <v>7</v>
      </c>
      <c r="D12" s="84"/>
      <c r="E12" s="82">
        <f>100-(159.83-114.93)/114.93*50</f>
        <v>80.46637083442096</v>
      </c>
      <c r="F12" s="7"/>
      <c r="G12" s="8"/>
      <c r="H12" s="8"/>
      <c r="I12" s="8"/>
      <c r="J12" s="7"/>
      <c r="K12" s="8"/>
      <c r="L12" s="8"/>
      <c r="M12" s="8"/>
      <c r="N12" s="7"/>
      <c r="O12" s="8"/>
      <c r="P12" s="7"/>
      <c r="Q12" s="51"/>
      <c r="R12" s="62">
        <f t="shared" si="0"/>
        <v>80.46637083442096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2" customFormat="1" ht="14.25">
      <c r="A13" s="68"/>
      <c r="B13" s="77"/>
      <c r="C13" s="78"/>
      <c r="D13" s="34"/>
      <c r="E13" s="82"/>
      <c r="F13" s="3"/>
      <c r="J13" s="8"/>
      <c r="L13" s="8"/>
      <c r="M13" s="8"/>
      <c r="Q13" s="51"/>
      <c r="R13" s="62">
        <f aca="true" t="shared" si="1" ref="R13:R24">SUM(D13:Q13)</f>
        <v>0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2" customFormat="1" ht="14.25">
      <c r="A14" s="68"/>
      <c r="B14" s="77"/>
      <c r="C14" s="78"/>
      <c r="D14" s="83"/>
      <c r="E14" s="8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51"/>
      <c r="R14" s="62">
        <f t="shared" si="1"/>
        <v>0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2" customFormat="1" ht="14.25">
      <c r="A15" s="68"/>
      <c r="B15" s="77"/>
      <c r="C15" s="78"/>
      <c r="D15" s="83"/>
      <c r="E15" s="8"/>
      <c r="F15" s="7"/>
      <c r="G15" s="8"/>
      <c r="H15" s="9"/>
      <c r="I15" s="8"/>
      <c r="J15" s="8"/>
      <c r="K15" s="8"/>
      <c r="L15" s="8"/>
      <c r="M15" s="8"/>
      <c r="N15" s="8"/>
      <c r="O15" s="8"/>
      <c r="P15" s="8"/>
      <c r="Q15" s="51"/>
      <c r="R15" s="62">
        <f t="shared" si="1"/>
        <v>0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2" customFormat="1" ht="14.25">
      <c r="A16" s="68"/>
      <c r="B16" s="77"/>
      <c r="C16" s="78"/>
      <c r="D16" s="34"/>
      <c r="F16" s="3"/>
      <c r="J16" s="8"/>
      <c r="L16" s="8"/>
      <c r="M16" s="8"/>
      <c r="Q16" s="52"/>
      <c r="R16" s="62">
        <f t="shared" si="1"/>
        <v>0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2" customFormat="1" ht="14.25">
      <c r="A17" s="68"/>
      <c r="B17" s="77"/>
      <c r="C17" s="78"/>
      <c r="D17" s="34"/>
      <c r="F17" s="3"/>
      <c r="J17" s="8"/>
      <c r="L17" s="8"/>
      <c r="N17" s="8"/>
      <c r="O17" s="8"/>
      <c r="Q17" s="52"/>
      <c r="R17" s="62">
        <f t="shared" si="1"/>
        <v>0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2" customFormat="1" ht="14.25">
      <c r="A18" s="68"/>
      <c r="B18" s="77"/>
      <c r="C18" s="78"/>
      <c r="D18" s="83"/>
      <c r="E18" s="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51"/>
      <c r="R18" s="62">
        <f t="shared" si="1"/>
        <v>0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2" customFormat="1" ht="14.25">
      <c r="A19" s="68"/>
      <c r="B19" s="77"/>
      <c r="C19" s="78"/>
      <c r="D19" s="83"/>
      <c r="E19" s="8"/>
      <c r="F19" s="7"/>
      <c r="G19" s="8"/>
      <c r="H19" s="8"/>
      <c r="I19" s="8"/>
      <c r="J19" s="8"/>
      <c r="K19" s="12"/>
      <c r="L19" s="8"/>
      <c r="M19" s="8"/>
      <c r="N19" s="8"/>
      <c r="O19" s="8"/>
      <c r="P19" s="8"/>
      <c r="Q19" s="51"/>
      <c r="R19" s="62">
        <f t="shared" si="1"/>
        <v>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2" customFormat="1" ht="14.25">
      <c r="A20" s="68"/>
      <c r="B20" s="77"/>
      <c r="C20" s="78"/>
      <c r="D20" s="34"/>
      <c r="F20" s="3"/>
      <c r="J20" s="8"/>
      <c r="L20" s="8"/>
      <c r="N20" s="8"/>
      <c r="Q20" s="52"/>
      <c r="R20" s="62">
        <f t="shared" si="1"/>
        <v>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2" customFormat="1" ht="14.25">
      <c r="A21" s="68"/>
      <c r="B21" s="77"/>
      <c r="C21" s="78"/>
      <c r="D21" s="83"/>
      <c r="E21" s="8"/>
      <c r="F21" s="7"/>
      <c r="G21" s="8"/>
      <c r="H21" s="9"/>
      <c r="I21" s="8"/>
      <c r="J21" s="8"/>
      <c r="K21" s="8"/>
      <c r="L21" s="8"/>
      <c r="M21" s="8"/>
      <c r="N21" s="8"/>
      <c r="O21" s="8"/>
      <c r="P21" s="8"/>
      <c r="Q21" s="51"/>
      <c r="R21" s="62">
        <f t="shared" si="1"/>
        <v>0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2" customFormat="1" ht="14.25">
      <c r="A22" s="68"/>
      <c r="B22" s="77"/>
      <c r="C22" s="78"/>
      <c r="D22" s="34"/>
      <c r="F22" s="3"/>
      <c r="J22" s="8"/>
      <c r="L22" s="8"/>
      <c r="Q22" s="52"/>
      <c r="R22" s="62">
        <f t="shared" si="1"/>
        <v>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s="2" customFormat="1" ht="14.25">
      <c r="A23" s="68"/>
      <c r="B23" s="77"/>
      <c r="C23" s="78"/>
      <c r="D23" s="83"/>
      <c r="E23" s="8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51"/>
      <c r="R23" s="62">
        <f t="shared" si="1"/>
        <v>0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2" customFormat="1" ht="15" thickBot="1">
      <c r="A24" s="69"/>
      <c r="B24" s="79"/>
      <c r="C24" s="80"/>
      <c r="D24" s="85"/>
      <c r="E24" s="40"/>
      <c r="F24" s="44"/>
      <c r="G24" s="40"/>
      <c r="H24" s="41"/>
      <c r="I24" s="40"/>
      <c r="J24" s="40"/>
      <c r="K24" s="40"/>
      <c r="L24" s="40"/>
      <c r="M24" s="40"/>
      <c r="N24" s="40"/>
      <c r="O24" s="40"/>
      <c r="P24" s="40"/>
      <c r="Q24" s="81"/>
      <c r="R24" s="63">
        <f t="shared" si="1"/>
        <v>0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4:18" s="17" customFormat="1" ht="14.25">
      <c r="D25" s="18"/>
      <c r="E25" s="18"/>
      <c r="F25" s="19"/>
      <c r="G25" s="18"/>
      <c r="H25" s="20"/>
      <c r="I25" s="18"/>
      <c r="J25" s="18"/>
      <c r="K25" s="18"/>
      <c r="L25" s="18"/>
      <c r="M25" s="18"/>
      <c r="N25" s="18"/>
      <c r="O25" s="18"/>
      <c r="P25" s="18"/>
      <c r="Q25" s="18"/>
      <c r="R25" s="21"/>
    </row>
    <row r="26" spans="6:18" s="17" customFormat="1" ht="14.25">
      <c r="F26" s="22"/>
      <c r="J26" s="18"/>
      <c r="L26" s="18"/>
      <c r="N26" s="18"/>
      <c r="O26" s="18"/>
      <c r="R26" s="21"/>
    </row>
    <row r="27" spans="5:33" s="2" customFormat="1" ht="14.25">
      <c r="E27" s="8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3">
        <f>SUM(D27:Q27)</f>
        <v>0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6:33" s="2" customFormat="1" ht="14.25">
      <c r="F28" s="3"/>
      <c r="J28" s="8"/>
      <c r="L28" s="8"/>
      <c r="R28" s="13">
        <f>SUM(D28:Q28)</f>
        <v>0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4:33" s="2" customFormat="1" ht="14.25">
      <c r="D29" s="8"/>
      <c r="E29" s="8"/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3">
        <f>SUM(D29:Q29)</f>
        <v>0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6:33" s="2" customFormat="1" ht="14.25">
      <c r="F30" s="3"/>
      <c r="J30" s="8"/>
      <c r="L30" s="8"/>
      <c r="R30" s="13">
        <f>SUM(D30:Q30)</f>
        <v>0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4:33" s="2" customFormat="1" ht="14.25">
      <c r="D31" s="8"/>
      <c r="E31" s="8"/>
      <c r="F31" s="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3">
        <f>SUM(D31:Q31)</f>
        <v>0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18" ht="14.25">
      <c r="A32" s="17"/>
      <c r="B32" s="17"/>
      <c r="C32" s="17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="31" customFormat="1" ht="14.25">
      <c r="A33" s="31" t="s">
        <v>70</v>
      </c>
    </row>
    <row r="34" s="32" customFormat="1" ht="14.25">
      <c r="A34" s="32" t="s">
        <v>45</v>
      </c>
    </row>
    <row r="35" s="31" customFormat="1" ht="14.25">
      <c r="A35" s="31" t="s">
        <v>55</v>
      </c>
    </row>
  </sheetData>
  <sheetProtection/>
  <autoFilter ref="B2:U2">
    <sortState ref="B3:U35">
      <sortCondition descending="1" sortBy="value" ref="Q3:Q35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7109375" style="1" customWidth="1"/>
    <col min="2" max="2" width="18.00390625" style="1" customWidth="1"/>
    <col min="3" max="3" width="11.8515625" style="1" customWidth="1"/>
    <col min="4" max="18" width="9.140625" style="1" customWidth="1"/>
    <col min="19" max="32" width="9.00390625" style="17" customWidth="1"/>
    <col min="33" max="16384" width="9.00390625" style="1" customWidth="1"/>
  </cols>
  <sheetData>
    <row r="1" spans="1:20" ht="34.5" thickBo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35"/>
      <c r="T1" s="35"/>
    </row>
    <row r="2" spans="1:20" ht="138" thickBot="1">
      <c r="A2" s="46" t="s">
        <v>56</v>
      </c>
      <c r="B2" s="47" t="s">
        <v>57</v>
      </c>
      <c r="C2" s="47" t="s">
        <v>0</v>
      </c>
      <c r="D2" s="70" t="s">
        <v>68</v>
      </c>
      <c r="E2" s="48" t="s">
        <v>69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6"/>
      <c r="R2" s="49" t="s">
        <v>1</v>
      </c>
      <c r="S2" s="33"/>
      <c r="T2" s="33"/>
    </row>
    <row r="3" spans="1:18" ht="14.25">
      <c r="A3" s="114" t="s">
        <v>58</v>
      </c>
      <c r="B3" s="115" t="s">
        <v>13</v>
      </c>
      <c r="C3" s="115" t="s">
        <v>14</v>
      </c>
      <c r="D3" s="106">
        <f>100-(57.35-57.35)/57.35*50</f>
        <v>100</v>
      </c>
      <c r="E3" s="106">
        <f>100-(71.52-68.78)/68.78*50</f>
        <v>98.00814190171562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16">
        <f aca="true" t="shared" si="0" ref="R3:R10">SUM(D3:Q3)</f>
        <v>198.00814190171562</v>
      </c>
    </row>
    <row r="4" spans="1:18" ht="14.25">
      <c r="A4" s="36" t="s">
        <v>59</v>
      </c>
      <c r="B4" s="2" t="s">
        <v>35</v>
      </c>
      <c r="C4" s="2" t="s">
        <v>2</v>
      </c>
      <c r="D4" s="16">
        <f>100-(62.2-57.35)/57.35*50</f>
        <v>95.77157802964254</v>
      </c>
      <c r="E4" s="8">
        <f>100-(68.78-68.78)/68.78*50</f>
        <v>100</v>
      </c>
      <c r="F4" s="8"/>
      <c r="G4" s="8"/>
      <c r="H4" s="8"/>
      <c r="I4" s="8"/>
      <c r="J4" s="8"/>
      <c r="K4" s="8"/>
      <c r="L4" s="8"/>
      <c r="M4" s="8"/>
      <c r="N4" s="8"/>
      <c r="O4" s="12"/>
      <c r="P4" s="8"/>
      <c r="Q4" s="8"/>
      <c r="R4" s="37">
        <f t="shared" si="0"/>
        <v>195.77157802964254</v>
      </c>
    </row>
    <row r="5" spans="1:18" ht="14.25">
      <c r="A5" s="36" t="s">
        <v>60</v>
      </c>
      <c r="B5" s="2" t="s">
        <v>19</v>
      </c>
      <c r="C5" s="2" t="s">
        <v>2</v>
      </c>
      <c r="D5" s="16">
        <f>100-(65.33-57.35)/57.35*50</f>
        <v>93.04272013949434</v>
      </c>
      <c r="E5" s="8">
        <f>100-(90.15-68.78)/68.78*50</f>
        <v>84.46496074440245</v>
      </c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7">
        <f t="shared" si="0"/>
        <v>177.5076808838968</v>
      </c>
    </row>
    <row r="6" spans="1:18" ht="14.25">
      <c r="A6" s="36" t="s">
        <v>61</v>
      </c>
      <c r="B6" s="2" t="s">
        <v>46</v>
      </c>
      <c r="C6" s="2" t="s">
        <v>9</v>
      </c>
      <c r="D6" s="16">
        <f>100-(75.28-57.35)/57.35*50</f>
        <v>84.36791630340018</v>
      </c>
      <c r="E6" s="8">
        <f>100-(82.07-68.78)/68.78*50</f>
        <v>90.33876126781041</v>
      </c>
      <c r="F6" s="8"/>
      <c r="G6" s="7"/>
      <c r="H6" s="8"/>
      <c r="I6" s="8"/>
      <c r="J6" s="8"/>
      <c r="K6" s="8"/>
      <c r="L6" s="8"/>
      <c r="M6" s="8"/>
      <c r="N6" s="8"/>
      <c r="O6" s="8"/>
      <c r="P6" s="8"/>
      <c r="Q6" s="9"/>
      <c r="R6" s="37">
        <f t="shared" si="0"/>
        <v>174.7066775712106</v>
      </c>
    </row>
    <row r="7" spans="1:18" ht="14.25">
      <c r="A7" s="36" t="s">
        <v>62</v>
      </c>
      <c r="B7" s="2" t="s">
        <v>79</v>
      </c>
      <c r="C7" s="2" t="s">
        <v>80</v>
      </c>
      <c r="D7" s="16">
        <f>100-(100.57-57.35)/57.35*50</f>
        <v>62.31909328683523</v>
      </c>
      <c r="E7" s="8">
        <f>100-(108.93-68.78)/68.78*50</f>
        <v>70.81273626054085</v>
      </c>
      <c r="F7" s="2"/>
      <c r="G7" s="2"/>
      <c r="H7" s="2"/>
      <c r="I7" s="2"/>
      <c r="J7" s="8"/>
      <c r="K7" s="8"/>
      <c r="L7" s="2"/>
      <c r="M7" s="2"/>
      <c r="N7" s="8"/>
      <c r="O7" s="8"/>
      <c r="P7" s="2"/>
      <c r="Q7" s="2"/>
      <c r="R7" s="37">
        <f t="shared" si="0"/>
        <v>133.13182954737607</v>
      </c>
    </row>
    <row r="8" spans="1:18" ht="14.25">
      <c r="A8" s="36" t="s">
        <v>63</v>
      </c>
      <c r="B8" s="2" t="s">
        <v>51</v>
      </c>
      <c r="C8" s="2" t="s">
        <v>17</v>
      </c>
      <c r="D8" s="14"/>
      <c r="E8" s="8">
        <f>100-(80.97-68.78)/68.78*50</f>
        <v>91.13841232916546</v>
      </c>
      <c r="F8" s="2"/>
      <c r="G8" s="2"/>
      <c r="H8" s="2"/>
      <c r="I8" s="2"/>
      <c r="J8" s="2"/>
      <c r="K8" s="2"/>
      <c r="L8" s="2"/>
      <c r="M8" s="8"/>
      <c r="N8" s="2"/>
      <c r="O8" s="2"/>
      <c r="P8" s="8"/>
      <c r="Q8" s="8"/>
      <c r="R8" s="37">
        <f t="shared" si="0"/>
        <v>91.13841232916546</v>
      </c>
    </row>
    <row r="9" spans="1:18" ht="14.25">
      <c r="A9" s="36" t="s">
        <v>64</v>
      </c>
      <c r="B9" s="2" t="s">
        <v>41</v>
      </c>
      <c r="C9" s="2" t="s">
        <v>18</v>
      </c>
      <c r="D9" s="2"/>
      <c r="E9" s="8">
        <f>100-(89.9-68.78)/68.78*50</f>
        <v>84.64669962198313</v>
      </c>
      <c r="F9" s="2"/>
      <c r="G9" s="2"/>
      <c r="H9" s="2"/>
      <c r="I9" s="2"/>
      <c r="J9" s="2"/>
      <c r="K9" s="2"/>
      <c r="L9" s="2"/>
      <c r="M9" s="8"/>
      <c r="N9" s="2"/>
      <c r="O9" s="2"/>
      <c r="P9" s="8"/>
      <c r="Q9" s="8"/>
      <c r="R9" s="37">
        <f t="shared" si="0"/>
        <v>84.64669962198313</v>
      </c>
    </row>
    <row r="10" spans="1:18" ht="14.25">
      <c r="A10" s="36" t="s">
        <v>65</v>
      </c>
      <c r="B10" s="2" t="s">
        <v>78</v>
      </c>
      <c r="C10" s="2" t="s">
        <v>4</v>
      </c>
      <c r="D10" s="8">
        <f>100-(129.65-57.35)/57.35*50</f>
        <v>36.96599825632083</v>
      </c>
      <c r="E10" s="2"/>
      <c r="F10" s="2"/>
      <c r="G10" s="2"/>
      <c r="H10" s="2"/>
      <c r="I10" s="2"/>
      <c r="J10" s="8"/>
      <c r="K10" s="8"/>
      <c r="L10" s="8"/>
      <c r="M10" s="8"/>
      <c r="N10" s="2"/>
      <c r="O10" s="2"/>
      <c r="P10" s="8"/>
      <c r="Q10" s="8"/>
      <c r="R10" s="37">
        <f t="shared" si="0"/>
        <v>36.96599825632083</v>
      </c>
    </row>
    <row r="11" spans="1:18" ht="14.25">
      <c r="A11" s="36"/>
      <c r="B11" s="2"/>
      <c r="C11" s="2"/>
      <c r="D11" s="2"/>
      <c r="E11" s="2"/>
      <c r="F11" s="2"/>
      <c r="G11" s="3"/>
      <c r="H11" s="3"/>
      <c r="I11" s="2"/>
      <c r="J11" s="2"/>
      <c r="K11" s="3"/>
      <c r="L11" s="8"/>
      <c r="M11" s="3"/>
      <c r="N11" s="4"/>
      <c r="O11" s="2"/>
      <c r="P11" s="2"/>
      <c r="Q11" s="8"/>
      <c r="R11" s="37">
        <f aca="true" t="shared" si="1" ref="R11:R18">SUM(D11:Q11)</f>
        <v>0</v>
      </c>
    </row>
    <row r="12" spans="1:18" ht="14.25">
      <c r="A12" s="3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8"/>
      <c r="N12" s="8"/>
      <c r="O12" s="2"/>
      <c r="P12" s="2"/>
      <c r="Q12" s="2"/>
      <c r="R12" s="37">
        <f t="shared" si="1"/>
        <v>0</v>
      </c>
    </row>
    <row r="13" spans="1:18" ht="14.25">
      <c r="A13" s="3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8"/>
      <c r="O13" s="8"/>
      <c r="P13" s="2"/>
      <c r="Q13" s="2"/>
      <c r="R13" s="37">
        <f t="shared" si="1"/>
        <v>0</v>
      </c>
    </row>
    <row r="14" spans="1:18" ht="14.25">
      <c r="A14" s="3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"/>
      <c r="O14" s="2"/>
      <c r="P14" s="2"/>
      <c r="Q14" s="2"/>
      <c r="R14" s="37">
        <f t="shared" si="1"/>
        <v>0</v>
      </c>
    </row>
    <row r="15" spans="1:18" ht="14.25">
      <c r="A15" s="36"/>
      <c r="B15" s="2"/>
      <c r="C15" s="2"/>
      <c r="D15" s="2"/>
      <c r="E15" s="2"/>
      <c r="F15" s="2"/>
      <c r="G15" s="2"/>
      <c r="H15" s="2"/>
      <c r="I15" s="2"/>
      <c r="J15" s="2"/>
      <c r="K15" s="2"/>
      <c r="L15" s="8"/>
      <c r="M15" s="2"/>
      <c r="N15" s="2"/>
      <c r="O15" s="2"/>
      <c r="P15" s="2"/>
      <c r="Q15" s="2"/>
      <c r="R15" s="37">
        <f t="shared" si="1"/>
        <v>0</v>
      </c>
    </row>
    <row r="16" spans="1:18" ht="14.25">
      <c r="A16" s="3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2"/>
      <c r="P16" s="2"/>
      <c r="Q16" s="2"/>
      <c r="R16" s="37">
        <f t="shared" si="1"/>
        <v>0</v>
      </c>
    </row>
    <row r="17" spans="1:18" ht="14.25">
      <c r="A17" s="3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9"/>
      <c r="Q17" s="8"/>
      <c r="R17" s="37">
        <f t="shared" si="1"/>
        <v>0</v>
      </c>
    </row>
    <row r="18" spans="1:18" ht="15" thickBo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1"/>
      <c r="Q18" s="41"/>
      <c r="R18" s="42">
        <f t="shared" si="1"/>
        <v>0</v>
      </c>
    </row>
    <row r="19" spans="1:18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8"/>
      <c r="P19" s="20"/>
      <c r="Q19" s="18"/>
      <c r="R19" s="21"/>
    </row>
    <row r="20" spans="1:18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18"/>
      <c r="P20" s="17"/>
      <c r="Q20" s="17"/>
      <c r="R20" s="21"/>
    </row>
    <row r="21" spans="1:18" ht="14.25">
      <c r="A21" s="2"/>
      <c r="B21" s="2"/>
      <c r="C21" s="2"/>
      <c r="D21" s="8"/>
      <c r="E21" s="9"/>
      <c r="F21" s="2"/>
      <c r="G21" s="2"/>
      <c r="H21" s="2"/>
      <c r="I21" s="2"/>
      <c r="J21" s="8"/>
      <c r="K21" s="8"/>
      <c r="L21" s="2"/>
      <c r="M21" s="2"/>
      <c r="N21" s="8"/>
      <c r="O21" s="8"/>
      <c r="P21" s="2"/>
      <c r="Q21" s="2"/>
      <c r="R21" s="13">
        <f>SUM(D21:Q21)</f>
        <v>0</v>
      </c>
    </row>
    <row r="22" spans="1:18" ht="14.25">
      <c r="A22" s="2"/>
      <c r="B22" s="2"/>
      <c r="C22" s="2"/>
      <c r="D22" s="2"/>
      <c r="E22" s="2"/>
      <c r="F22" s="2"/>
      <c r="G22" s="2"/>
      <c r="H22" s="2"/>
      <c r="I22" s="2"/>
      <c r="J22" s="8"/>
      <c r="K22" s="2"/>
      <c r="L22" s="2"/>
      <c r="M22" s="2"/>
      <c r="N22" s="2"/>
      <c r="O22" s="2"/>
      <c r="P22" s="2"/>
      <c r="Q22" s="2"/>
      <c r="R22" s="13">
        <f>SUM(D22:Q22)</f>
        <v>0</v>
      </c>
    </row>
    <row r="23" spans="1:18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</row>
    <row r="24" s="31" customFormat="1" ht="14.25">
      <c r="A24" s="31" t="s">
        <v>70</v>
      </c>
    </row>
    <row r="25" s="32" customFormat="1" ht="14.25">
      <c r="A25" s="32" t="s">
        <v>45</v>
      </c>
    </row>
    <row r="26" s="31" customFormat="1" ht="14.25">
      <c r="A26" s="31" t="s">
        <v>55</v>
      </c>
    </row>
  </sheetData>
  <sheetProtection/>
  <autoFilter ref="B2:R2">
    <sortState ref="B3:R26">
      <sortCondition descending="1" sortBy="value" ref="Q3:Q26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5.140625" style="1" customWidth="1"/>
    <col min="2" max="2" width="19.8515625" style="1" customWidth="1"/>
    <col min="3" max="3" width="11.8515625" style="1" customWidth="1"/>
    <col min="4" max="5" width="9.140625" style="1" customWidth="1"/>
    <col min="6" max="6" width="9.140625" style="6" customWidth="1"/>
    <col min="7" max="18" width="9.140625" style="1" customWidth="1"/>
    <col min="19" max="28" width="9.00390625" style="17" customWidth="1"/>
    <col min="29" max="16384" width="9.00390625" style="1" customWidth="1"/>
  </cols>
  <sheetData>
    <row r="1" spans="1:20" ht="28.5" customHeight="1" thickBo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35"/>
      <c r="T1" s="35"/>
    </row>
    <row r="2" spans="1:20" ht="138" thickBot="1">
      <c r="A2" s="90" t="s">
        <v>56</v>
      </c>
      <c r="B2" s="46" t="s">
        <v>57</v>
      </c>
      <c r="C2" s="74" t="s">
        <v>0</v>
      </c>
      <c r="D2" s="70" t="s">
        <v>68</v>
      </c>
      <c r="E2" s="48" t="s">
        <v>69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6"/>
      <c r="R2" s="60" t="s">
        <v>1</v>
      </c>
      <c r="S2" s="33"/>
      <c r="T2" s="33"/>
    </row>
    <row r="3" spans="1:18" ht="14.25">
      <c r="A3" s="91" t="s">
        <v>58</v>
      </c>
      <c r="B3" s="75" t="s">
        <v>32</v>
      </c>
      <c r="C3" s="76" t="s">
        <v>23</v>
      </c>
      <c r="D3" s="64"/>
      <c r="E3" s="16">
        <f>100-(116.8-116.8)/116.8*50</f>
        <v>100</v>
      </c>
      <c r="F3" s="45"/>
      <c r="G3" s="16"/>
      <c r="H3" s="16"/>
      <c r="I3" s="16"/>
      <c r="J3" s="16"/>
      <c r="K3" s="16"/>
      <c r="L3" s="16"/>
      <c r="M3" s="50"/>
      <c r="N3" s="16"/>
      <c r="O3" s="16"/>
      <c r="P3" s="16"/>
      <c r="Q3" s="57"/>
      <c r="R3" s="61">
        <f aca="true" t="shared" si="0" ref="R3:R11">SUM(D3:Q3)</f>
        <v>100</v>
      </c>
    </row>
    <row r="4" spans="1:18" ht="14.25">
      <c r="A4" s="92" t="s">
        <v>59</v>
      </c>
      <c r="B4" s="77" t="s">
        <v>47</v>
      </c>
      <c r="C4" s="78" t="s">
        <v>36</v>
      </c>
      <c r="D4" s="34"/>
      <c r="E4" s="16">
        <f>100-(126.35-116.8)/116.8*50</f>
        <v>95.91181506849315</v>
      </c>
      <c r="F4" s="3"/>
      <c r="G4" s="2"/>
      <c r="H4" s="2"/>
      <c r="I4" s="2"/>
      <c r="J4" s="2"/>
      <c r="K4" s="2"/>
      <c r="L4" s="2"/>
      <c r="M4" s="8"/>
      <c r="N4" s="8"/>
      <c r="O4" s="8"/>
      <c r="P4" s="2"/>
      <c r="Q4" s="52"/>
      <c r="R4" s="62">
        <f t="shared" si="0"/>
        <v>95.91181506849315</v>
      </c>
    </row>
    <row r="5" spans="1:18" ht="14.25">
      <c r="A5" s="92" t="s">
        <v>60</v>
      </c>
      <c r="B5" s="77" t="s">
        <v>83</v>
      </c>
      <c r="C5" s="78" t="s">
        <v>4</v>
      </c>
      <c r="D5" s="113" t="s">
        <v>54</v>
      </c>
      <c r="E5" s="16">
        <f>100-(177.27-116.8)/116.8*50</f>
        <v>74.11386986301369</v>
      </c>
      <c r="F5" s="3"/>
      <c r="G5" s="2"/>
      <c r="H5" s="2"/>
      <c r="I5" s="2"/>
      <c r="J5" s="2"/>
      <c r="K5" s="2"/>
      <c r="L5" s="2"/>
      <c r="M5" s="2"/>
      <c r="N5" s="8"/>
      <c r="O5" s="8"/>
      <c r="P5" s="2"/>
      <c r="Q5" s="52"/>
      <c r="R5" s="62">
        <f t="shared" si="0"/>
        <v>74.11386986301369</v>
      </c>
    </row>
    <row r="6" spans="1:18" ht="14.25">
      <c r="A6" s="92"/>
      <c r="B6" s="77"/>
      <c r="C6" s="78"/>
      <c r="D6" s="34"/>
      <c r="E6" s="2"/>
      <c r="F6" s="3"/>
      <c r="G6" s="2"/>
      <c r="H6" s="2"/>
      <c r="I6" s="2"/>
      <c r="J6" s="2"/>
      <c r="K6" s="2"/>
      <c r="L6" s="8"/>
      <c r="M6" s="8"/>
      <c r="N6" s="2"/>
      <c r="O6" s="2"/>
      <c r="P6" s="2"/>
      <c r="Q6" s="52"/>
      <c r="R6" s="62">
        <f t="shared" si="0"/>
        <v>0</v>
      </c>
    </row>
    <row r="7" spans="1:18" ht="14.25">
      <c r="A7" s="92"/>
      <c r="B7" s="77"/>
      <c r="C7" s="78"/>
      <c r="D7" s="34"/>
      <c r="E7" s="2"/>
      <c r="F7" s="3"/>
      <c r="G7" s="2"/>
      <c r="H7" s="2"/>
      <c r="I7" s="2"/>
      <c r="J7" s="2"/>
      <c r="K7" s="2"/>
      <c r="L7" s="2"/>
      <c r="M7" s="2"/>
      <c r="N7" s="8"/>
      <c r="O7" s="8"/>
      <c r="P7" s="2"/>
      <c r="Q7" s="52"/>
      <c r="R7" s="62">
        <f t="shared" si="0"/>
        <v>0</v>
      </c>
    </row>
    <row r="8" spans="1:18" ht="14.25">
      <c r="A8" s="92"/>
      <c r="B8" s="77"/>
      <c r="C8" s="78"/>
      <c r="D8" s="34"/>
      <c r="E8" s="2"/>
      <c r="F8" s="3"/>
      <c r="G8" s="2"/>
      <c r="H8" s="2"/>
      <c r="I8" s="2"/>
      <c r="J8" s="2"/>
      <c r="K8" s="2"/>
      <c r="L8" s="8"/>
      <c r="M8" s="2"/>
      <c r="N8" s="2"/>
      <c r="O8" s="2"/>
      <c r="P8" s="2"/>
      <c r="Q8" s="52"/>
      <c r="R8" s="62">
        <f t="shared" si="0"/>
        <v>0</v>
      </c>
    </row>
    <row r="9" spans="1:18" ht="14.25">
      <c r="A9" s="92"/>
      <c r="B9" s="77"/>
      <c r="C9" s="78"/>
      <c r="D9" s="34"/>
      <c r="E9" s="2"/>
      <c r="F9" s="3"/>
      <c r="G9" s="2"/>
      <c r="H9" s="2"/>
      <c r="I9" s="2"/>
      <c r="J9" s="2"/>
      <c r="K9" s="2"/>
      <c r="L9" s="2"/>
      <c r="M9" s="8"/>
      <c r="N9" s="2"/>
      <c r="O9" s="2"/>
      <c r="P9" s="2"/>
      <c r="Q9" s="52"/>
      <c r="R9" s="62">
        <f t="shared" si="0"/>
        <v>0</v>
      </c>
    </row>
    <row r="10" spans="1:18" ht="14.25">
      <c r="A10" s="92"/>
      <c r="B10" s="77"/>
      <c r="C10" s="78"/>
      <c r="D10" s="34"/>
      <c r="E10" s="8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51"/>
      <c r="R10" s="62">
        <f t="shared" si="0"/>
        <v>0</v>
      </c>
    </row>
    <row r="11" spans="1:18" ht="15" thickBot="1">
      <c r="A11" s="93"/>
      <c r="B11" s="79"/>
      <c r="C11" s="80"/>
      <c r="D11" s="65"/>
      <c r="E11" s="39"/>
      <c r="F11" s="54"/>
      <c r="G11" s="39"/>
      <c r="H11" s="39"/>
      <c r="I11" s="39"/>
      <c r="J11" s="39"/>
      <c r="K11" s="39"/>
      <c r="L11" s="39"/>
      <c r="M11" s="41"/>
      <c r="N11" s="39"/>
      <c r="O11" s="39"/>
      <c r="P11" s="39"/>
      <c r="Q11" s="94"/>
      <c r="R11" s="63">
        <f t="shared" si="0"/>
        <v>0</v>
      </c>
    </row>
    <row r="12" spans="1:18" ht="14.25">
      <c r="A12" s="17"/>
      <c r="B12" s="17"/>
      <c r="C12" s="17"/>
      <c r="D12" s="17"/>
      <c r="E12" s="17"/>
      <c r="F12" s="22"/>
      <c r="G12" s="17"/>
      <c r="H12" s="17"/>
      <c r="I12" s="17"/>
      <c r="J12" s="17"/>
      <c r="K12" s="17"/>
      <c r="L12" s="17"/>
      <c r="M12" s="100"/>
      <c r="N12" s="17"/>
      <c r="O12" s="17"/>
      <c r="P12" s="17"/>
      <c r="Q12" s="17"/>
      <c r="R12" s="21"/>
    </row>
    <row r="13" spans="1:18" ht="14.25">
      <c r="A13" s="17"/>
      <c r="B13" s="17"/>
      <c r="C13" s="17"/>
      <c r="D13" s="17"/>
      <c r="E13" s="17"/>
      <c r="F13" s="22"/>
      <c r="G13" s="17"/>
      <c r="H13" s="17"/>
      <c r="I13" s="17"/>
      <c r="J13" s="17"/>
      <c r="K13" s="17"/>
      <c r="L13" s="17"/>
      <c r="M13" s="17"/>
      <c r="N13" s="18"/>
      <c r="O13" s="18"/>
      <c r="P13" s="17"/>
      <c r="Q13" s="17"/>
      <c r="R13" s="21"/>
    </row>
    <row r="14" spans="1:18" ht="14.25">
      <c r="A14" s="2"/>
      <c r="B14" s="2"/>
      <c r="C14" s="2"/>
      <c r="D14" s="2"/>
      <c r="E14" s="2"/>
      <c r="F14" s="3"/>
      <c r="G14" s="2"/>
      <c r="H14" s="2"/>
      <c r="I14" s="2"/>
      <c r="J14" s="2"/>
      <c r="K14" s="2"/>
      <c r="L14" s="2"/>
      <c r="M14" s="8"/>
      <c r="N14" s="8"/>
      <c r="O14" s="8"/>
      <c r="P14" s="2"/>
      <c r="Q14" s="2"/>
      <c r="R14" s="13">
        <f>SUM(D14:Q14)</f>
        <v>0</v>
      </c>
    </row>
    <row r="15" spans="1:18" ht="14.25">
      <c r="A15" s="17"/>
      <c r="B15" s="17"/>
      <c r="C15" s="17"/>
      <c r="D15" s="17"/>
      <c r="E15" s="17"/>
      <c r="F15" s="2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="31" customFormat="1" ht="14.25">
      <c r="A16" s="31" t="s">
        <v>70</v>
      </c>
    </row>
    <row r="17" s="32" customFormat="1" ht="14.25">
      <c r="A17" s="32" t="s">
        <v>45</v>
      </c>
    </row>
    <row r="18" s="31" customFormat="1" ht="14.25">
      <c r="A18" s="31" t="s">
        <v>55</v>
      </c>
    </row>
  </sheetData>
  <sheetProtection/>
  <autoFilter ref="B2:R2">
    <sortState ref="B3:R18">
      <sortCondition descending="1" sortBy="value" ref="Q3:Q18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00390625" style="1" customWidth="1"/>
    <col min="2" max="2" width="20.7109375" style="1" customWidth="1"/>
    <col min="3" max="3" width="14.57421875" style="1" customWidth="1"/>
    <col min="4" max="18" width="9.140625" style="1" customWidth="1"/>
    <col min="19" max="21" width="9.00390625" style="17" customWidth="1"/>
    <col min="22" max="16384" width="9.00390625" style="1" customWidth="1"/>
  </cols>
  <sheetData>
    <row r="1" spans="1:20" ht="30" customHeight="1" thickBo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35"/>
      <c r="T1" s="35"/>
    </row>
    <row r="2" spans="1:20" ht="138" thickBot="1">
      <c r="A2" s="46" t="s">
        <v>56</v>
      </c>
      <c r="B2" s="47" t="s">
        <v>57</v>
      </c>
      <c r="C2" s="47" t="s">
        <v>0</v>
      </c>
      <c r="D2" s="70" t="s">
        <v>68</v>
      </c>
      <c r="E2" s="48" t="s">
        <v>69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6"/>
      <c r="R2" s="49" t="s">
        <v>1</v>
      </c>
      <c r="S2" s="33"/>
      <c r="T2" s="33"/>
    </row>
    <row r="3" spans="1:18" ht="14.25">
      <c r="A3" s="114"/>
      <c r="B3" s="115" t="s">
        <v>10</v>
      </c>
      <c r="C3" s="115" t="s">
        <v>2</v>
      </c>
      <c r="D3" s="106"/>
      <c r="E3" s="106">
        <f>100-(118.98-118.98)/118.98*50</f>
        <v>100</v>
      </c>
      <c r="F3" s="106"/>
      <c r="G3" s="121"/>
      <c r="H3" s="106"/>
      <c r="I3" s="106"/>
      <c r="J3" s="102"/>
      <c r="K3" s="106"/>
      <c r="L3" s="106"/>
      <c r="M3" s="107"/>
      <c r="N3" s="106"/>
      <c r="O3" s="106"/>
      <c r="P3" s="106"/>
      <c r="Q3" s="106"/>
      <c r="R3" s="116">
        <f aca="true" t="shared" si="0" ref="R3:R13">SUM(D3:Q3)</f>
        <v>100</v>
      </c>
    </row>
    <row r="4" spans="1:18" ht="14.25">
      <c r="A4" s="36"/>
      <c r="B4" s="2" t="s">
        <v>42</v>
      </c>
      <c r="C4" s="2" t="s">
        <v>2</v>
      </c>
      <c r="D4" s="50" t="s">
        <v>54</v>
      </c>
      <c r="E4" s="16">
        <f>100-(144.12-118.98)/118.98*50</f>
        <v>89.4351991931417</v>
      </c>
      <c r="F4" s="3"/>
      <c r="G4" s="4"/>
      <c r="H4" s="2"/>
      <c r="I4" s="2"/>
      <c r="J4" s="8"/>
      <c r="K4" s="8"/>
      <c r="L4" s="8"/>
      <c r="M4" s="8"/>
      <c r="N4" s="8"/>
      <c r="O4" s="8"/>
      <c r="P4" s="2"/>
      <c r="Q4" s="8"/>
      <c r="R4" s="37">
        <f t="shared" si="0"/>
        <v>89.4351991931417</v>
      </c>
    </row>
    <row r="5" spans="1:18" ht="14.25">
      <c r="A5" s="36"/>
      <c r="B5" s="2" t="s">
        <v>38</v>
      </c>
      <c r="C5" s="2" t="s">
        <v>2</v>
      </c>
      <c r="D5" s="2"/>
      <c r="E5" s="16">
        <f>100-(164.63-118.98)/118.98*50</f>
        <v>80.81610354681459</v>
      </c>
      <c r="F5" s="2"/>
      <c r="G5" s="2"/>
      <c r="H5" s="2"/>
      <c r="I5" s="2"/>
      <c r="J5" s="2"/>
      <c r="K5" s="2"/>
      <c r="L5" s="8"/>
      <c r="M5" s="8"/>
      <c r="N5" s="2"/>
      <c r="O5" s="2"/>
      <c r="P5" s="8"/>
      <c r="Q5" s="8"/>
      <c r="R5" s="37">
        <f t="shared" si="0"/>
        <v>80.81610354681459</v>
      </c>
    </row>
    <row r="6" spans="1:18" ht="14.25">
      <c r="A6" s="36"/>
      <c r="B6" s="2" t="s">
        <v>52</v>
      </c>
      <c r="C6" s="2" t="s">
        <v>7</v>
      </c>
      <c r="D6" s="2"/>
      <c r="E6" s="16">
        <f>100-(170.33-118.98)/118.98*50</f>
        <v>78.42074298201378</v>
      </c>
      <c r="F6" s="2"/>
      <c r="G6" s="2"/>
      <c r="H6" s="2"/>
      <c r="I6" s="2"/>
      <c r="J6" s="2"/>
      <c r="K6" s="2"/>
      <c r="L6" s="8"/>
      <c r="M6" s="10"/>
      <c r="N6" s="8"/>
      <c r="O6" s="8"/>
      <c r="P6" s="2"/>
      <c r="Q6" s="8"/>
      <c r="R6" s="37">
        <f t="shared" si="0"/>
        <v>78.42074298201378</v>
      </c>
    </row>
    <row r="7" spans="1:18" ht="14.25">
      <c r="A7" s="36"/>
      <c r="B7" s="2" t="s">
        <v>49</v>
      </c>
      <c r="C7" s="2" t="s">
        <v>7</v>
      </c>
      <c r="D7" s="50" t="s">
        <v>54</v>
      </c>
      <c r="E7" s="16">
        <f>100-(206.4-118.98)/118.98*50</f>
        <v>63.26273323247605</v>
      </c>
      <c r="F7" s="2"/>
      <c r="G7" s="2"/>
      <c r="H7" s="2"/>
      <c r="I7" s="2"/>
      <c r="J7" s="2"/>
      <c r="K7" s="2"/>
      <c r="L7" s="8"/>
      <c r="M7" s="10"/>
      <c r="N7" s="2"/>
      <c r="O7" s="2"/>
      <c r="P7" s="8"/>
      <c r="Q7" s="8"/>
      <c r="R7" s="37">
        <f t="shared" si="0"/>
        <v>63.26273323247605</v>
      </c>
    </row>
    <row r="8" spans="1:18" ht="14.25">
      <c r="A8" s="36"/>
      <c r="B8" s="2"/>
      <c r="C8" s="2"/>
      <c r="D8" s="2"/>
      <c r="E8" s="2"/>
      <c r="F8" s="2"/>
      <c r="G8" s="2"/>
      <c r="H8" s="2"/>
      <c r="I8" s="2"/>
      <c r="J8" s="2"/>
      <c r="K8" s="2"/>
      <c r="L8" s="8"/>
      <c r="M8" s="2"/>
      <c r="N8" s="2"/>
      <c r="O8" s="2"/>
      <c r="P8" s="2"/>
      <c r="Q8" s="2"/>
      <c r="R8" s="37">
        <f t="shared" si="0"/>
        <v>0</v>
      </c>
    </row>
    <row r="9" spans="1:18" ht="14.25">
      <c r="A9" s="3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"/>
      <c r="N9" s="2"/>
      <c r="O9" s="2"/>
      <c r="P9" s="2"/>
      <c r="Q9" s="2"/>
      <c r="R9" s="37">
        <f t="shared" si="0"/>
        <v>0</v>
      </c>
    </row>
    <row r="10" spans="1:18" ht="14.25">
      <c r="A10" s="36"/>
      <c r="B10" s="2"/>
      <c r="C10" s="2"/>
      <c r="D10" s="2"/>
      <c r="E10" s="2"/>
      <c r="F10" s="2"/>
      <c r="G10" s="2"/>
      <c r="H10" s="2"/>
      <c r="I10" s="2"/>
      <c r="J10" s="2"/>
      <c r="K10" s="2"/>
      <c r="L10" s="8"/>
      <c r="M10" s="10"/>
      <c r="N10" s="2"/>
      <c r="O10" s="2"/>
      <c r="P10" s="8"/>
      <c r="Q10" s="8"/>
      <c r="R10" s="37">
        <f t="shared" si="0"/>
        <v>0</v>
      </c>
    </row>
    <row r="11" spans="1:18" ht="14.25">
      <c r="A11" s="36"/>
      <c r="B11" s="2"/>
      <c r="C11" s="2"/>
      <c r="D11" s="2"/>
      <c r="E11" s="2"/>
      <c r="F11" s="2"/>
      <c r="G11" s="2"/>
      <c r="H11" s="2"/>
      <c r="I11" s="2"/>
      <c r="J11" s="8"/>
      <c r="K11" s="2"/>
      <c r="L11" s="2"/>
      <c r="M11" s="2"/>
      <c r="N11" s="2"/>
      <c r="O11" s="2"/>
      <c r="P11" s="2"/>
      <c r="Q11" s="2"/>
      <c r="R11" s="37">
        <f t="shared" si="0"/>
        <v>0</v>
      </c>
    </row>
    <row r="12" spans="1:18" ht="14.25">
      <c r="A12" s="36"/>
      <c r="B12" s="2"/>
      <c r="C12" s="2"/>
      <c r="D12" s="2"/>
      <c r="E12" s="2"/>
      <c r="F12" s="2"/>
      <c r="G12" s="2"/>
      <c r="H12" s="2"/>
      <c r="I12" s="2"/>
      <c r="J12" s="2"/>
      <c r="K12" s="2"/>
      <c r="L12" s="8"/>
      <c r="M12" s="10"/>
      <c r="N12" s="2"/>
      <c r="O12" s="2"/>
      <c r="P12" s="8"/>
      <c r="Q12" s="8"/>
      <c r="R12" s="37">
        <f t="shared" si="0"/>
        <v>0</v>
      </c>
    </row>
    <row r="13" spans="1:18" ht="15" thickBo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39"/>
      <c r="O13" s="39"/>
      <c r="P13" s="39"/>
      <c r="Q13" s="39"/>
      <c r="R13" s="42">
        <f t="shared" si="0"/>
        <v>0</v>
      </c>
    </row>
    <row r="14" spans="1:21" s="23" customFormat="1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25"/>
      <c r="N14" s="17"/>
      <c r="O14" s="17"/>
      <c r="P14" s="17"/>
      <c r="Q14" s="17"/>
      <c r="R14" s="21"/>
      <c r="S14" s="17"/>
      <c r="T14" s="17"/>
      <c r="U14" s="17"/>
    </row>
    <row r="15" spans="12:21" s="24" customFormat="1" ht="14.25">
      <c r="L15" s="26"/>
      <c r="M15" s="27"/>
      <c r="N15" s="26"/>
      <c r="O15" s="26"/>
      <c r="R15" s="28"/>
      <c r="S15" s="17"/>
      <c r="T15" s="17"/>
      <c r="U15" s="17"/>
    </row>
    <row r="16" spans="10:22" s="2" customFormat="1" ht="14.25">
      <c r="J16" s="8"/>
      <c r="M16" s="8"/>
      <c r="N16" s="8"/>
      <c r="O16" s="8"/>
      <c r="P16" s="8"/>
      <c r="Q16" s="8"/>
      <c r="R16" s="13">
        <f>SUM(D16:Q16)</f>
        <v>0</v>
      </c>
      <c r="S16" s="17"/>
      <c r="T16" s="17"/>
      <c r="U16" s="17"/>
      <c r="V16" s="34"/>
    </row>
    <row r="17" spans="13:22" s="2" customFormat="1" ht="14.25">
      <c r="M17" s="8"/>
      <c r="O17" s="8"/>
      <c r="P17" s="8"/>
      <c r="Q17" s="8"/>
      <c r="R17" s="13">
        <f>SUM(D17:Q17)</f>
        <v>0</v>
      </c>
      <c r="S17" s="17"/>
      <c r="T17" s="17"/>
      <c r="U17" s="17"/>
      <c r="V17" s="34"/>
    </row>
    <row r="18" s="17" customFormat="1" ht="14.25">
      <c r="R18" s="18"/>
    </row>
    <row r="19" s="31" customFormat="1" ht="14.25">
      <c r="A19" s="31" t="s">
        <v>70</v>
      </c>
    </row>
    <row r="20" s="32" customFormat="1" ht="14.25">
      <c r="A20" s="32" t="s">
        <v>45</v>
      </c>
    </row>
    <row r="21" s="31" customFormat="1" ht="14.25">
      <c r="A21" s="31" t="s">
        <v>55</v>
      </c>
    </row>
  </sheetData>
  <sheetProtection/>
  <autoFilter ref="B2:R2">
    <sortState ref="B3:R21">
      <sortCondition descending="1" sortBy="value" ref="Q3:Q21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A2" sqref="A2"/>
    </sheetView>
  </sheetViews>
  <sheetFormatPr defaultColWidth="9.140625" defaultRowHeight="15"/>
  <cols>
    <col min="1" max="1" width="5.140625" style="1" customWidth="1"/>
    <col min="2" max="2" width="20.8515625" style="1" customWidth="1"/>
    <col min="3" max="3" width="9.00390625" style="1" customWidth="1"/>
    <col min="4" max="7" width="9.140625" style="6" customWidth="1"/>
    <col min="8" max="18" width="9.140625" style="1" customWidth="1"/>
    <col min="19" max="28" width="9.00390625" style="17" customWidth="1"/>
    <col min="29" max="16384" width="9.00390625" style="1" customWidth="1"/>
  </cols>
  <sheetData>
    <row r="1" spans="1:20" ht="28.5" customHeight="1" thickBo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86"/>
      <c r="T1" s="86"/>
    </row>
    <row r="2" spans="1:20" ht="138" thickBot="1">
      <c r="A2" s="66" t="s">
        <v>56</v>
      </c>
      <c r="B2" s="46" t="s">
        <v>57</v>
      </c>
      <c r="C2" s="74" t="s">
        <v>0</v>
      </c>
      <c r="D2" s="70" t="s">
        <v>68</v>
      </c>
      <c r="E2" s="48" t="s">
        <v>69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6"/>
      <c r="R2" s="60" t="s">
        <v>1</v>
      </c>
      <c r="S2" s="33"/>
      <c r="T2" s="33"/>
    </row>
    <row r="3" spans="1:18" ht="14.25">
      <c r="A3" s="67"/>
      <c r="B3" s="75"/>
      <c r="C3" s="76"/>
      <c r="D3" s="71"/>
      <c r="E3" s="15"/>
      <c r="F3" s="15"/>
      <c r="G3" s="15"/>
      <c r="H3" s="14"/>
      <c r="I3" s="14"/>
      <c r="J3" s="14"/>
      <c r="K3" s="14"/>
      <c r="L3" s="16"/>
      <c r="M3" s="16"/>
      <c r="N3" s="16"/>
      <c r="O3" s="14"/>
      <c r="P3" s="16"/>
      <c r="Q3" s="57"/>
      <c r="R3" s="61">
        <f aca="true" t="shared" si="0" ref="R3:R25">SUM(D3:Q3)</f>
        <v>0</v>
      </c>
    </row>
    <row r="4" spans="1:18" ht="14.25">
      <c r="A4" s="68"/>
      <c r="B4" s="77"/>
      <c r="C4" s="78"/>
      <c r="D4" s="72"/>
      <c r="E4" s="3"/>
      <c r="F4" s="3"/>
      <c r="G4" s="3"/>
      <c r="H4" s="2"/>
      <c r="I4" s="2"/>
      <c r="J4" s="2"/>
      <c r="K4" s="2"/>
      <c r="L4" s="8"/>
      <c r="M4" s="8"/>
      <c r="N4" s="2"/>
      <c r="O4" s="2"/>
      <c r="P4" s="8"/>
      <c r="Q4" s="51"/>
      <c r="R4" s="62">
        <f t="shared" si="0"/>
        <v>0</v>
      </c>
    </row>
    <row r="5" spans="1:18" ht="14.25">
      <c r="A5" s="68"/>
      <c r="B5" s="77"/>
      <c r="C5" s="78"/>
      <c r="D5" s="72"/>
      <c r="E5" s="3"/>
      <c r="F5" s="3"/>
      <c r="G5" s="3"/>
      <c r="H5" s="2"/>
      <c r="I5" s="2"/>
      <c r="J5" s="2"/>
      <c r="K5" s="2"/>
      <c r="L5" s="2"/>
      <c r="M5" s="8"/>
      <c r="N5" s="8"/>
      <c r="O5" s="2"/>
      <c r="P5" s="8"/>
      <c r="Q5" s="51"/>
      <c r="R5" s="62">
        <f t="shared" si="0"/>
        <v>0</v>
      </c>
    </row>
    <row r="6" spans="1:18" ht="14.25">
      <c r="A6" s="68"/>
      <c r="B6" s="77"/>
      <c r="C6" s="78"/>
      <c r="D6" s="72"/>
      <c r="E6" s="3"/>
      <c r="F6" s="3"/>
      <c r="G6" s="3"/>
      <c r="H6" s="2"/>
      <c r="I6" s="2"/>
      <c r="J6" s="2"/>
      <c r="K6" s="2"/>
      <c r="L6" s="8"/>
      <c r="M6" s="2"/>
      <c r="N6" s="2"/>
      <c r="O6" s="2"/>
      <c r="P6" s="8"/>
      <c r="Q6" s="51"/>
      <c r="R6" s="62">
        <f t="shared" si="0"/>
        <v>0</v>
      </c>
    </row>
    <row r="7" spans="1:18" ht="14.25">
      <c r="A7" s="68"/>
      <c r="B7" s="77"/>
      <c r="C7" s="78"/>
      <c r="D7" s="72"/>
      <c r="E7" s="3"/>
      <c r="F7" s="3"/>
      <c r="G7" s="3"/>
      <c r="H7" s="2"/>
      <c r="I7" s="2"/>
      <c r="J7" s="2"/>
      <c r="K7" s="2"/>
      <c r="L7" s="2"/>
      <c r="M7" s="2"/>
      <c r="N7" s="2"/>
      <c r="O7" s="8"/>
      <c r="P7" s="8"/>
      <c r="Q7" s="51"/>
      <c r="R7" s="62">
        <f t="shared" si="0"/>
        <v>0</v>
      </c>
    </row>
    <row r="8" spans="1:18" ht="14.25">
      <c r="A8" s="68"/>
      <c r="B8" s="77"/>
      <c r="C8" s="78"/>
      <c r="D8" s="72"/>
      <c r="E8" s="3"/>
      <c r="F8" s="3"/>
      <c r="G8" s="3"/>
      <c r="H8" s="2"/>
      <c r="I8" s="2"/>
      <c r="J8" s="2"/>
      <c r="K8" s="2"/>
      <c r="L8" s="2"/>
      <c r="M8" s="2"/>
      <c r="N8" s="2"/>
      <c r="O8" s="8"/>
      <c r="P8" s="8"/>
      <c r="Q8" s="51"/>
      <c r="R8" s="62">
        <f t="shared" si="0"/>
        <v>0</v>
      </c>
    </row>
    <row r="9" spans="1:18" ht="14.25">
      <c r="A9" s="68"/>
      <c r="B9" s="77"/>
      <c r="C9" s="78"/>
      <c r="D9" s="72"/>
      <c r="E9" s="3"/>
      <c r="F9" s="3"/>
      <c r="G9" s="3"/>
      <c r="H9" s="2"/>
      <c r="I9" s="2"/>
      <c r="J9" s="2"/>
      <c r="K9" s="2"/>
      <c r="L9" s="2"/>
      <c r="M9" s="2"/>
      <c r="N9" s="2"/>
      <c r="O9" s="8"/>
      <c r="P9" s="8"/>
      <c r="Q9" s="51"/>
      <c r="R9" s="62">
        <f t="shared" si="0"/>
        <v>0</v>
      </c>
    </row>
    <row r="10" spans="1:18" ht="14.25">
      <c r="A10" s="68"/>
      <c r="B10" s="77"/>
      <c r="C10" s="78"/>
      <c r="D10" s="72"/>
      <c r="E10" s="3"/>
      <c r="F10" s="3"/>
      <c r="G10" s="3"/>
      <c r="H10" s="2"/>
      <c r="I10" s="2"/>
      <c r="J10" s="2"/>
      <c r="K10" s="2"/>
      <c r="L10" s="2"/>
      <c r="M10" s="8"/>
      <c r="N10" s="2"/>
      <c r="O10" s="2"/>
      <c r="P10" s="8"/>
      <c r="Q10" s="58"/>
      <c r="R10" s="62">
        <f t="shared" si="0"/>
        <v>0</v>
      </c>
    </row>
    <row r="11" spans="1:18" ht="14.25">
      <c r="A11" s="68"/>
      <c r="B11" s="77"/>
      <c r="C11" s="78"/>
      <c r="D11" s="72"/>
      <c r="E11" s="3"/>
      <c r="F11" s="3"/>
      <c r="G11" s="3"/>
      <c r="H11" s="2"/>
      <c r="I11" s="2"/>
      <c r="J11" s="2"/>
      <c r="K11" s="2"/>
      <c r="L11" s="2"/>
      <c r="M11" s="8"/>
      <c r="N11" s="2"/>
      <c r="O11" s="2"/>
      <c r="P11" s="8"/>
      <c r="Q11" s="58"/>
      <c r="R11" s="62">
        <f t="shared" si="0"/>
        <v>0</v>
      </c>
    </row>
    <row r="12" spans="1:18" ht="14.25">
      <c r="A12" s="68"/>
      <c r="B12" s="77"/>
      <c r="C12" s="78"/>
      <c r="D12" s="72"/>
      <c r="E12" s="3"/>
      <c r="F12" s="3"/>
      <c r="G12" s="3"/>
      <c r="H12" s="2"/>
      <c r="I12" s="2"/>
      <c r="J12" s="2"/>
      <c r="K12" s="2"/>
      <c r="L12" s="2"/>
      <c r="M12" s="2"/>
      <c r="N12" s="2"/>
      <c r="O12" s="8"/>
      <c r="P12" s="8"/>
      <c r="Q12" s="58"/>
      <c r="R12" s="62">
        <f t="shared" si="0"/>
        <v>0</v>
      </c>
    </row>
    <row r="13" spans="1:18" ht="14.25">
      <c r="A13" s="68"/>
      <c r="B13" s="77"/>
      <c r="C13" s="78"/>
      <c r="D13" s="72"/>
      <c r="E13" s="3"/>
      <c r="F13" s="3"/>
      <c r="G13" s="3"/>
      <c r="H13" s="2"/>
      <c r="I13" s="2"/>
      <c r="J13" s="2"/>
      <c r="K13" s="2"/>
      <c r="L13" s="11"/>
      <c r="M13" s="11"/>
      <c r="N13" s="2"/>
      <c r="O13" s="2"/>
      <c r="P13" s="8"/>
      <c r="Q13" s="58"/>
      <c r="R13" s="62">
        <f t="shared" si="0"/>
        <v>0</v>
      </c>
    </row>
    <row r="14" spans="1:18" ht="14.25">
      <c r="A14" s="68"/>
      <c r="B14" s="77"/>
      <c r="C14" s="78"/>
      <c r="D14" s="72"/>
      <c r="E14" s="3"/>
      <c r="F14" s="3"/>
      <c r="G14" s="3"/>
      <c r="H14" s="2"/>
      <c r="I14" s="2"/>
      <c r="J14" s="2"/>
      <c r="K14" s="2"/>
      <c r="L14" s="11"/>
      <c r="M14" s="11"/>
      <c r="N14" s="2"/>
      <c r="O14" s="2"/>
      <c r="P14" s="8"/>
      <c r="Q14" s="58"/>
      <c r="R14" s="62">
        <f t="shared" si="0"/>
        <v>0</v>
      </c>
    </row>
    <row r="15" spans="1:18" ht="14.25">
      <c r="A15" s="68"/>
      <c r="B15" s="77"/>
      <c r="C15" s="78"/>
      <c r="D15" s="72"/>
      <c r="E15" s="3"/>
      <c r="F15" s="3"/>
      <c r="G15" s="3"/>
      <c r="H15" s="2"/>
      <c r="I15" s="2"/>
      <c r="J15" s="2"/>
      <c r="K15" s="2"/>
      <c r="L15" s="11"/>
      <c r="M15" s="11"/>
      <c r="N15" s="2"/>
      <c r="O15" s="2"/>
      <c r="P15" s="12"/>
      <c r="Q15" s="51"/>
      <c r="R15" s="62">
        <f t="shared" si="0"/>
        <v>0</v>
      </c>
    </row>
    <row r="16" spans="1:18" ht="14.25">
      <c r="A16" s="68"/>
      <c r="B16" s="77"/>
      <c r="C16" s="78"/>
      <c r="D16" s="72"/>
      <c r="E16" s="3"/>
      <c r="F16" s="3"/>
      <c r="G16" s="3"/>
      <c r="H16" s="2"/>
      <c r="I16" s="2"/>
      <c r="J16" s="2"/>
      <c r="K16" s="2"/>
      <c r="L16" s="11"/>
      <c r="M16" s="11"/>
      <c r="N16" s="2"/>
      <c r="O16" s="2"/>
      <c r="P16" s="8"/>
      <c r="Q16" s="58"/>
      <c r="R16" s="62">
        <f t="shared" si="0"/>
        <v>0</v>
      </c>
    </row>
    <row r="17" spans="1:18" ht="14.25">
      <c r="A17" s="68"/>
      <c r="B17" s="77"/>
      <c r="C17" s="78"/>
      <c r="D17" s="72"/>
      <c r="E17" s="3"/>
      <c r="F17" s="3"/>
      <c r="G17" s="3"/>
      <c r="H17" s="2"/>
      <c r="I17" s="2"/>
      <c r="J17" s="2"/>
      <c r="K17" s="2"/>
      <c r="L17" s="11"/>
      <c r="M17" s="11"/>
      <c r="N17" s="2"/>
      <c r="O17" s="2"/>
      <c r="P17" s="8"/>
      <c r="Q17" s="51"/>
      <c r="R17" s="62">
        <f t="shared" si="0"/>
        <v>0</v>
      </c>
    </row>
    <row r="18" spans="1:18" ht="14.25">
      <c r="A18" s="68"/>
      <c r="B18" s="77"/>
      <c r="C18" s="78"/>
      <c r="D18" s="72"/>
      <c r="E18" s="3"/>
      <c r="F18" s="3"/>
      <c r="G18" s="3"/>
      <c r="H18" s="2"/>
      <c r="I18" s="2"/>
      <c r="J18" s="2"/>
      <c r="K18" s="2"/>
      <c r="L18" s="11"/>
      <c r="M18" s="11"/>
      <c r="N18" s="2"/>
      <c r="O18" s="2"/>
      <c r="P18" s="8"/>
      <c r="Q18" s="58"/>
      <c r="R18" s="62">
        <f t="shared" si="0"/>
        <v>0</v>
      </c>
    </row>
    <row r="19" spans="1:18" ht="14.25">
      <c r="A19" s="68"/>
      <c r="B19" s="77"/>
      <c r="C19" s="78"/>
      <c r="D19" s="72"/>
      <c r="E19" s="3"/>
      <c r="F19" s="3"/>
      <c r="G19" s="3"/>
      <c r="H19" s="2"/>
      <c r="I19" s="2"/>
      <c r="J19" s="2"/>
      <c r="K19" s="2"/>
      <c r="L19" s="11"/>
      <c r="M19" s="11"/>
      <c r="N19" s="2"/>
      <c r="O19" s="2"/>
      <c r="P19" s="8"/>
      <c r="Q19" s="51"/>
      <c r="R19" s="62">
        <f t="shared" si="0"/>
        <v>0</v>
      </c>
    </row>
    <row r="20" spans="1:18" ht="14.25">
      <c r="A20" s="68"/>
      <c r="B20" s="77"/>
      <c r="C20" s="78"/>
      <c r="D20" s="72"/>
      <c r="E20" s="3"/>
      <c r="F20" s="3"/>
      <c r="G20" s="3"/>
      <c r="H20" s="2"/>
      <c r="I20" s="2"/>
      <c r="J20" s="2"/>
      <c r="K20" s="2"/>
      <c r="L20" s="11"/>
      <c r="M20" s="11"/>
      <c r="N20" s="2"/>
      <c r="O20" s="2"/>
      <c r="P20" s="8"/>
      <c r="Q20" s="58"/>
      <c r="R20" s="62">
        <f t="shared" si="0"/>
        <v>0</v>
      </c>
    </row>
    <row r="21" spans="1:18" ht="14.25">
      <c r="A21" s="68"/>
      <c r="B21" s="77"/>
      <c r="C21" s="78"/>
      <c r="D21" s="72"/>
      <c r="E21" s="3"/>
      <c r="F21" s="3"/>
      <c r="G21" s="3"/>
      <c r="H21" s="2"/>
      <c r="I21" s="2"/>
      <c r="J21" s="2"/>
      <c r="K21" s="2"/>
      <c r="L21" s="11"/>
      <c r="M21" s="11"/>
      <c r="N21" s="2"/>
      <c r="O21" s="2"/>
      <c r="P21" s="8"/>
      <c r="Q21" s="58"/>
      <c r="R21" s="62">
        <f t="shared" si="0"/>
        <v>0</v>
      </c>
    </row>
    <row r="22" spans="1:18" ht="14.25">
      <c r="A22" s="68"/>
      <c r="B22" s="77"/>
      <c r="C22" s="78"/>
      <c r="D22" s="72"/>
      <c r="E22" s="3"/>
      <c r="F22" s="3"/>
      <c r="G22" s="3"/>
      <c r="H22" s="2"/>
      <c r="I22" s="2"/>
      <c r="J22" s="2"/>
      <c r="K22" s="2"/>
      <c r="L22" s="11"/>
      <c r="M22" s="11"/>
      <c r="N22" s="2"/>
      <c r="O22" s="2"/>
      <c r="P22" s="12"/>
      <c r="Q22" s="58"/>
      <c r="R22" s="62">
        <f t="shared" si="0"/>
        <v>0</v>
      </c>
    </row>
    <row r="23" spans="1:18" ht="14.25">
      <c r="A23" s="68"/>
      <c r="B23" s="77"/>
      <c r="C23" s="78"/>
      <c r="D23" s="72"/>
      <c r="E23" s="3"/>
      <c r="F23" s="3"/>
      <c r="G23" s="3"/>
      <c r="H23" s="2"/>
      <c r="I23" s="2"/>
      <c r="J23" s="2"/>
      <c r="K23" s="2"/>
      <c r="L23" s="11"/>
      <c r="M23" s="11"/>
      <c r="N23" s="2"/>
      <c r="O23" s="2"/>
      <c r="P23" s="12"/>
      <c r="Q23" s="58"/>
      <c r="R23" s="62">
        <f t="shared" si="0"/>
        <v>0</v>
      </c>
    </row>
    <row r="24" spans="1:18" ht="14.25">
      <c r="A24" s="68"/>
      <c r="B24" s="77"/>
      <c r="C24" s="78"/>
      <c r="D24" s="72"/>
      <c r="E24" s="3"/>
      <c r="F24" s="3"/>
      <c r="G24" s="3"/>
      <c r="H24" s="2"/>
      <c r="I24" s="2"/>
      <c r="J24" s="2"/>
      <c r="K24" s="2"/>
      <c r="L24" s="11"/>
      <c r="M24" s="11"/>
      <c r="N24" s="2"/>
      <c r="O24" s="2"/>
      <c r="P24" s="12"/>
      <c r="Q24" s="58"/>
      <c r="R24" s="62">
        <f t="shared" si="0"/>
        <v>0</v>
      </c>
    </row>
    <row r="25" spans="1:18" ht="15" thickBot="1">
      <c r="A25" s="69"/>
      <c r="B25" s="79"/>
      <c r="C25" s="80"/>
      <c r="D25" s="73"/>
      <c r="E25" s="54"/>
      <c r="F25" s="54"/>
      <c r="G25" s="54"/>
      <c r="H25" s="39"/>
      <c r="I25" s="39"/>
      <c r="J25" s="39"/>
      <c r="K25" s="39"/>
      <c r="L25" s="55"/>
      <c r="M25" s="55"/>
      <c r="N25" s="39"/>
      <c r="O25" s="39"/>
      <c r="P25" s="41"/>
      <c r="Q25" s="59"/>
      <c r="R25" s="63">
        <f t="shared" si="0"/>
        <v>0</v>
      </c>
    </row>
    <row r="26" spans="1:28" s="23" customFormat="1" ht="14.25">
      <c r="A26" s="53"/>
      <c r="B26" s="17"/>
      <c r="C26" s="17"/>
      <c r="D26" s="22"/>
      <c r="E26" s="22"/>
      <c r="F26" s="22"/>
      <c r="G26" s="22"/>
      <c r="H26" s="17"/>
      <c r="I26" s="17"/>
      <c r="J26" s="17"/>
      <c r="K26" s="17"/>
      <c r="L26" s="29"/>
      <c r="M26" s="29"/>
      <c r="N26" s="17"/>
      <c r="O26" s="17"/>
      <c r="P26" s="29"/>
      <c r="Q26" s="29"/>
      <c r="R26" s="21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18" s="17" customFormat="1" ht="14.25">
      <c r="A27" s="53"/>
      <c r="D27" s="22"/>
      <c r="E27" s="22"/>
      <c r="F27" s="22"/>
      <c r="G27" s="22"/>
      <c r="L27" s="29"/>
      <c r="M27" s="29"/>
      <c r="P27" s="29"/>
      <c r="Q27" s="29"/>
      <c r="R27" s="21"/>
    </row>
    <row r="28" spans="4:26" s="2" customFormat="1" ht="14.25">
      <c r="D28" s="3"/>
      <c r="E28" s="3"/>
      <c r="F28" s="3"/>
      <c r="G28" s="3"/>
      <c r="L28" s="11"/>
      <c r="M28" s="11"/>
      <c r="P28" s="8"/>
      <c r="Q28" s="8"/>
      <c r="R28" s="13">
        <f>SUM(D28:Q28)</f>
        <v>0</v>
      </c>
      <c r="S28" s="17"/>
      <c r="T28" s="17"/>
      <c r="U28" s="17"/>
      <c r="V28" s="17"/>
      <c r="W28" s="17"/>
      <c r="X28" s="17"/>
      <c r="Y28" s="17"/>
      <c r="Z28" s="34"/>
    </row>
    <row r="29" spans="4:18" s="17" customFormat="1" ht="14.25">
      <c r="D29" s="22"/>
      <c r="E29" s="22"/>
      <c r="F29" s="22"/>
      <c r="G29" s="22"/>
      <c r="R29" s="18"/>
    </row>
    <row r="30" s="31" customFormat="1" ht="14.25">
      <c r="A30" s="31" t="s">
        <v>70</v>
      </c>
    </row>
    <row r="31" s="32" customFormat="1" ht="14.25">
      <c r="A31" s="32" t="s">
        <v>45</v>
      </c>
    </row>
    <row r="32" s="31" customFormat="1" ht="14.25">
      <c r="A32" s="31" t="s">
        <v>55</v>
      </c>
    </row>
  </sheetData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00390625" style="1" customWidth="1"/>
    <col min="2" max="2" width="20.8515625" style="1" customWidth="1"/>
    <col min="3" max="3" width="9.00390625" style="1" customWidth="1"/>
    <col min="4" max="7" width="9.140625" style="6" customWidth="1"/>
    <col min="8" max="18" width="9.140625" style="1" customWidth="1"/>
    <col min="19" max="30" width="9.00390625" style="17" customWidth="1"/>
    <col min="31" max="16384" width="9.00390625" style="1" customWidth="1"/>
  </cols>
  <sheetData>
    <row r="1" spans="1:20" ht="28.5" customHeight="1" thickBo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35"/>
      <c r="T1" s="35"/>
    </row>
    <row r="2" spans="1:20" ht="138" thickBot="1">
      <c r="A2" s="66" t="s">
        <v>56</v>
      </c>
      <c r="B2" s="46" t="s">
        <v>57</v>
      </c>
      <c r="C2" s="74" t="s">
        <v>0</v>
      </c>
      <c r="D2" s="70" t="s">
        <v>68</v>
      </c>
      <c r="E2" s="48" t="s">
        <v>69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6"/>
      <c r="R2" s="60" t="s">
        <v>1</v>
      </c>
      <c r="S2" s="33"/>
      <c r="T2" s="33"/>
    </row>
    <row r="3" spans="1:18" ht="14.25">
      <c r="A3" s="67"/>
      <c r="B3" s="75"/>
      <c r="C3" s="76"/>
      <c r="D3" s="71"/>
      <c r="E3" s="15"/>
      <c r="F3" s="15"/>
      <c r="G3" s="15"/>
      <c r="H3" s="14"/>
      <c r="I3" s="14"/>
      <c r="J3" s="14"/>
      <c r="K3" s="14"/>
      <c r="L3" s="16"/>
      <c r="M3" s="16"/>
      <c r="N3" s="16"/>
      <c r="O3" s="14"/>
      <c r="P3" s="14"/>
      <c r="Q3" s="30"/>
      <c r="R3" s="61">
        <f aca="true" t="shared" si="0" ref="R3:R31">SUM(D3:Q3)</f>
        <v>0</v>
      </c>
    </row>
    <row r="4" spans="1:18" ht="14.25">
      <c r="A4" s="68"/>
      <c r="B4" s="77"/>
      <c r="C4" s="78"/>
      <c r="D4" s="72"/>
      <c r="E4" s="3"/>
      <c r="F4" s="3"/>
      <c r="G4" s="3"/>
      <c r="H4" s="2"/>
      <c r="I4" s="2"/>
      <c r="J4" s="2"/>
      <c r="K4" s="2"/>
      <c r="L4" s="8"/>
      <c r="M4" s="2"/>
      <c r="N4" s="2"/>
      <c r="O4" s="2"/>
      <c r="P4" s="2"/>
      <c r="Q4" s="51"/>
      <c r="R4" s="62">
        <f t="shared" si="0"/>
        <v>0</v>
      </c>
    </row>
    <row r="5" spans="1:18" ht="14.25">
      <c r="A5" s="68"/>
      <c r="B5" s="77"/>
      <c r="C5" s="78"/>
      <c r="D5" s="72"/>
      <c r="E5" s="3"/>
      <c r="F5" s="3"/>
      <c r="G5" s="3"/>
      <c r="H5" s="2"/>
      <c r="I5" s="2"/>
      <c r="J5" s="2"/>
      <c r="K5" s="2"/>
      <c r="L5" s="2"/>
      <c r="M5" s="8"/>
      <c r="N5" s="8"/>
      <c r="O5" s="2"/>
      <c r="P5" s="2"/>
      <c r="Q5" s="52"/>
      <c r="R5" s="62">
        <f t="shared" si="0"/>
        <v>0</v>
      </c>
    </row>
    <row r="6" spans="1:18" ht="14.25">
      <c r="A6" s="68"/>
      <c r="B6" s="77"/>
      <c r="C6" s="78"/>
      <c r="D6" s="72"/>
      <c r="E6" s="3"/>
      <c r="F6" s="3"/>
      <c r="G6" s="3"/>
      <c r="H6" s="2"/>
      <c r="I6" s="2"/>
      <c r="J6" s="2"/>
      <c r="K6" s="2"/>
      <c r="L6" s="8"/>
      <c r="M6" s="8"/>
      <c r="N6" s="2"/>
      <c r="O6" s="2"/>
      <c r="P6" s="2"/>
      <c r="Q6" s="52"/>
      <c r="R6" s="62">
        <f t="shared" si="0"/>
        <v>0</v>
      </c>
    </row>
    <row r="7" spans="1:18" ht="14.25">
      <c r="A7" s="68"/>
      <c r="B7" s="77"/>
      <c r="C7" s="78"/>
      <c r="D7" s="72"/>
      <c r="E7" s="3"/>
      <c r="F7" s="3"/>
      <c r="G7" s="3"/>
      <c r="H7" s="2"/>
      <c r="I7" s="2"/>
      <c r="J7" s="2"/>
      <c r="K7" s="2"/>
      <c r="L7" s="2"/>
      <c r="M7" s="8"/>
      <c r="N7" s="2"/>
      <c r="O7" s="2"/>
      <c r="P7" s="2"/>
      <c r="Q7" s="52"/>
      <c r="R7" s="62">
        <f t="shared" si="0"/>
        <v>0</v>
      </c>
    </row>
    <row r="8" spans="1:18" ht="14.25">
      <c r="A8" s="68"/>
      <c r="B8" s="77"/>
      <c r="C8" s="78"/>
      <c r="D8" s="72"/>
      <c r="E8" s="3"/>
      <c r="F8" s="3"/>
      <c r="G8" s="3"/>
      <c r="H8" s="2"/>
      <c r="I8" s="2"/>
      <c r="J8" s="2"/>
      <c r="K8" s="2"/>
      <c r="L8" s="2"/>
      <c r="M8" s="2"/>
      <c r="N8" s="2"/>
      <c r="O8" s="8"/>
      <c r="P8" s="2"/>
      <c r="Q8" s="52"/>
      <c r="R8" s="62">
        <f t="shared" si="0"/>
        <v>0</v>
      </c>
    </row>
    <row r="9" spans="1:18" ht="14.25">
      <c r="A9" s="68"/>
      <c r="B9" s="77"/>
      <c r="C9" s="78"/>
      <c r="D9" s="72"/>
      <c r="E9" s="3"/>
      <c r="F9" s="3"/>
      <c r="G9" s="3"/>
      <c r="H9" s="2"/>
      <c r="I9" s="2"/>
      <c r="J9" s="2"/>
      <c r="K9" s="2"/>
      <c r="L9" s="2"/>
      <c r="M9" s="2"/>
      <c r="N9" s="2"/>
      <c r="O9" s="8"/>
      <c r="P9" s="2"/>
      <c r="Q9" s="52"/>
      <c r="R9" s="62">
        <f t="shared" si="0"/>
        <v>0</v>
      </c>
    </row>
    <row r="10" spans="1:18" ht="14.25">
      <c r="A10" s="68"/>
      <c r="B10" s="77"/>
      <c r="C10" s="78"/>
      <c r="D10" s="72"/>
      <c r="E10" s="3"/>
      <c r="F10" s="3"/>
      <c r="G10" s="3"/>
      <c r="H10" s="2"/>
      <c r="I10" s="2"/>
      <c r="J10" s="2"/>
      <c r="K10" s="2"/>
      <c r="L10" s="2"/>
      <c r="M10" s="8"/>
      <c r="N10" s="2"/>
      <c r="O10" s="2"/>
      <c r="P10" s="2"/>
      <c r="Q10" s="52"/>
      <c r="R10" s="62">
        <f t="shared" si="0"/>
        <v>0</v>
      </c>
    </row>
    <row r="11" spans="1:18" ht="14.25">
      <c r="A11" s="68"/>
      <c r="B11" s="77"/>
      <c r="C11" s="78"/>
      <c r="D11" s="72"/>
      <c r="E11" s="3"/>
      <c r="F11" s="3"/>
      <c r="G11" s="3"/>
      <c r="H11" s="2"/>
      <c r="I11" s="2"/>
      <c r="J11" s="2"/>
      <c r="K11" s="2"/>
      <c r="L11" s="2"/>
      <c r="M11" s="2"/>
      <c r="N11" s="2"/>
      <c r="O11" s="8"/>
      <c r="P11" s="2"/>
      <c r="Q11" s="2"/>
      <c r="R11" s="62">
        <f t="shared" si="0"/>
        <v>0</v>
      </c>
    </row>
    <row r="12" spans="1:18" ht="14.25">
      <c r="A12" s="68"/>
      <c r="B12" s="77"/>
      <c r="C12" s="78"/>
      <c r="D12" s="72"/>
      <c r="E12" s="3"/>
      <c r="F12" s="3"/>
      <c r="G12" s="3"/>
      <c r="H12" s="2"/>
      <c r="I12" s="2"/>
      <c r="J12" s="2"/>
      <c r="K12" s="2"/>
      <c r="L12" s="2"/>
      <c r="M12" s="2"/>
      <c r="N12" s="2"/>
      <c r="O12" s="8"/>
      <c r="P12" s="2"/>
      <c r="Q12" s="2"/>
      <c r="R12" s="62">
        <f t="shared" si="0"/>
        <v>0</v>
      </c>
    </row>
    <row r="13" spans="1:18" ht="14.25">
      <c r="A13" s="68"/>
      <c r="B13" s="77"/>
      <c r="C13" s="78"/>
      <c r="D13" s="72"/>
      <c r="E13" s="3"/>
      <c r="F13" s="3"/>
      <c r="G13" s="3"/>
      <c r="H13" s="2"/>
      <c r="I13" s="2"/>
      <c r="J13" s="2"/>
      <c r="K13" s="2"/>
      <c r="L13" s="11"/>
      <c r="M13" s="11"/>
      <c r="N13" s="2"/>
      <c r="O13" s="2"/>
      <c r="P13" s="11"/>
      <c r="Q13" s="8"/>
      <c r="R13" s="62">
        <f t="shared" si="0"/>
        <v>0</v>
      </c>
    </row>
    <row r="14" spans="1:18" ht="14.25">
      <c r="A14" s="68"/>
      <c r="B14" s="77"/>
      <c r="C14" s="78"/>
      <c r="D14" s="72"/>
      <c r="E14" s="3"/>
      <c r="F14" s="3"/>
      <c r="G14" s="3"/>
      <c r="H14" s="2"/>
      <c r="I14" s="2"/>
      <c r="J14" s="2"/>
      <c r="K14" s="2"/>
      <c r="L14" s="11"/>
      <c r="M14" s="11"/>
      <c r="N14" s="2"/>
      <c r="O14" s="2"/>
      <c r="P14" s="12"/>
      <c r="Q14" s="51"/>
      <c r="R14" s="62">
        <f t="shared" si="0"/>
        <v>0</v>
      </c>
    </row>
    <row r="15" spans="1:18" ht="14.25">
      <c r="A15" s="68"/>
      <c r="B15" s="77"/>
      <c r="C15" s="78"/>
      <c r="D15" s="72"/>
      <c r="E15" s="3"/>
      <c r="F15" s="3"/>
      <c r="G15" s="3"/>
      <c r="H15" s="2"/>
      <c r="I15" s="2"/>
      <c r="J15" s="2"/>
      <c r="K15" s="2"/>
      <c r="L15" s="11"/>
      <c r="M15" s="11"/>
      <c r="N15" s="2"/>
      <c r="O15" s="2"/>
      <c r="P15" s="12"/>
      <c r="Q15" s="51"/>
      <c r="R15" s="62">
        <f t="shared" si="0"/>
        <v>0</v>
      </c>
    </row>
    <row r="16" spans="1:18" ht="14.25">
      <c r="A16" s="68"/>
      <c r="B16" s="77"/>
      <c r="C16" s="78"/>
      <c r="D16" s="72"/>
      <c r="E16" s="3"/>
      <c r="F16" s="3"/>
      <c r="G16" s="3"/>
      <c r="H16" s="2"/>
      <c r="I16" s="2"/>
      <c r="J16" s="2"/>
      <c r="K16" s="2"/>
      <c r="L16" s="11"/>
      <c r="M16" s="11"/>
      <c r="N16" s="2"/>
      <c r="O16" s="2"/>
      <c r="P16" s="12"/>
      <c r="Q16" s="58"/>
      <c r="R16" s="62">
        <f t="shared" si="0"/>
        <v>0</v>
      </c>
    </row>
    <row r="17" spans="1:18" ht="14.25">
      <c r="A17" s="68"/>
      <c r="B17" s="77"/>
      <c r="C17" s="78"/>
      <c r="D17" s="72"/>
      <c r="E17" s="3"/>
      <c r="F17" s="3"/>
      <c r="G17" s="3"/>
      <c r="H17" s="2"/>
      <c r="I17" s="2"/>
      <c r="J17" s="2"/>
      <c r="K17" s="2"/>
      <c r="L17" s="11"/>
      <c r="M17" s="11"/>
      <c r="N17" s="2"/>
      <c r="O17" s="2"/>
      <c r="P17" s="12"/>
      <c r="Q17" s="58"/>
      <c r="R17" s="62">
        <f t="shared" si="0"/>
        <v>0</v>
      </c>
    </row>
    <row r="18" spans="1:18" ht="14.25">
      <c r="A18" s="68"/>
      <c r="B18" s="77"/>
      <c r="C18" s="78"/>
      <c r="D18" s="72"/>
      <c r="E18" s="3"/>
      <c r="F18" s="3"/>
      <c r="G18" s="3"/>
      <c r="H18" s="2"/>
      <c r="I18" s="2"/>
      <c r="J18" s="2"/>
      <c r="K18" s="2"/>
      <c r="L18" s="11"/>
      <c r="M18" s="11"/>
      <c r="N18" s="2"/>
      <c r="O18" s="2"/>
      <c r="P18" s="12"/>
      <c r="Q18" s="58"/>
      <c r="R18" s="62">
        <f t="shared" si="0"/>
        <v>0</v>
      </c>
    </row>
    <row r="19" spans="1:18" ht="14.25">
      <c r="A19" s="68"/>
      <c r="B19" s="77"/>
      <c r="C19" s="78"/>
      <c r="D19" s="72"/>
      <c r="E19" s="3"/>
      <c r="F19" s="3"/>
      <c r="G19" s="3"/>
      <c r="H19" s="2"/>
      <c r="I19" s="2"/>
      <c r="J19" s="2"/>
      <c r="K19" s="2"/>
      <c r="L19" s="11"/>
      <c r="M19" s="11"/>
      <c r="N19" s="2"/>
      <c r="O19" s="2"/>
      <c r="P19" s="12"/>
      <c r="Q19" s="51"/>
      <c r="R19" s="62">
        <f t="shared" si="0"/>
        <v>0</v>
      </c>
    </row>
    <row r="20" spans="1:18" ht="14.25">
      <c r="A20" s="68"/>
      <c r="B20" s="77"/>
      <c r="C20" s="78"/>
      <c r="D20" s="72"/>
      <c r="E20" s="3"/>
      <c r="F20" s="3"/>
      <c r="G20" s="3"/>
      <c r="H20" s="2"/>
      <c r="I20" s="2"/>
      <c r="J20" s="2"/>
      <c r="K20" s="2"/>
      <c r="L20" s="11"/>
      <c r="M20" s="11"/>
      <c r="N20" s="2"/>
      <c r="O20" s="2"/>
      <c r="P20" s="12"/>
      <c r="Q20" s="51"/>
      <c r="R20" s="62">
        <f t="shared" si="0"/>
        <v>0</v>
      </c>
    </row>
    <row r="21" spans="1:18" ht="14.25">
      <c r="A21" s="68"/>
      <c r="B21" s="77"/>
      <c r="C21" s="78"/>
      <c r="D21" s="72"/>
      <c r="E21" s="3"/>
      <c r="F21" s="3"/>
      <c r="G21" s="3"/>
      <c r="H21" s="2"/>
      <c r="I21" s="2"/>
      <c r="J21" s="2"/>
      <c r="K21" s="2"/>
      <c r="L21" s="11"/>
      <c r="M21" s="11"/>
      <c r="N21" s="2"/>
      <c r="O21" s="2"/>
      <c r="P21" s="12"/>
      <c r="Q21" s="51"/>
      <c r="R21" s="62">
        <f t="shared" si="0"/>
        <v>0</v>
      </c>
    </row>
    <row r="22" spans="1:18" ht="14.25">
      <c r="A22" s="68"/>
      <c r="B22" s="77"/>
      <c r="C22" s="78"/>
      <c r="D22" s="72"/>
      <c r="E22" s="3"/>
      <c r="F22" s="3"/>
      <c r="G22" s="3"/>
      <c r="H22" s="2"/>
      <c r="I22" s="2"/>
      <c r="J22" s="2"/>
      <c r="K22" s="2"/>
      <c r="L22" s="11"/>
      <c r="M22" s="11"/>
      <c r="N22" s="2"/>
      <c r="O22" s="2"/>
      <c r="P22" s="12"/>
      <c r="Q22" s="51"/>
      <c r="R22" s="62">
        <f t="shared" si="0"/>
        <v>0</v>
      </c>
    </row>
    <row r="23" spans="1:18" ht="14.25">
      <c r="A23" s="68"/>
      <c r="B23" s="77"/>
      <c r="C23" s="78"/>
      <c r="D23" s="72"/>
      <c r="E23" s="3"/>
      <c r="F23" s="3"/>
      <c r="G23" s="3"/>
      <c r="H23" s="2"/>
      <c r="I23" s="2"/>
      <c r="J23" s="2"/>
      <c r="K23" s="2"/>
      <c r="L23" s="11"/>
      <c r="M23" s="11"/>
      <c r="N23" s="2"/>
      <c r="O23" s="2"/>
      <c r="P23" s="12"/>
      <c r="Q23" s="51"/>
      <c r="R23" s="62">
        <f t="shared" si="0"/>
        <v>0</v>
      </c>
    </row>
    <row r="24" spans="1:18" ht="14.25">
      <c r="A24" s="68"/>
      <c r="B24" s="77"/>
      <c r="C24" s="78"/>
      <c r="D24" s="72"/>
      <c r="E24" s="3"/>
      <c r="F24" s="3"/>
      <c r="G24" s="3"/>
      <c r="H24" s="2"/>
      <c r="I24" s="2"/>
      <c r="J24" s="2"/>
      <c r="K24" s="2"/>
      <c r="L24" s="12"/>
      <c r="M24" s="12"/>
      <c r="N24" s="2"/>
      <c r="O24" s="2"/>
      <c r="P24" s="2"/>
      <c r="Q24" s="52"/>
      <c r="R24" s="62">
        <f t="shared" si="0"/>
        <v>0</v>
      </c>
    </row>
    <row r="25" spans="1:18" ht="14.25">
      <c r="A25" s="68"/>
      <c r="B25" s="77"/>
      <c r="C25" s="78"/>
      <c r="D25" s="72"/>
      <c r="E25" s="3"/>
      <c r="F25" s="3"/>
      <c r="G25" s="3"/>
      <c r="H25" s="2"/>
      <c r="I25" s="2"/>
      <c r="J25" s="2"/>
      <c r="K25" s="2"/>
      <c r="L25" s="11"/>
      <c r="M25" s="11"/>
      <c r="N25" s="2"/>
      <c r="O25" s="2"/>
      <c r="P25" s="12"/>
      <c r="Q25" s="58"/>
      <c r="R25" s="62">
        <f t="shared" si="0"/>
        <v>0</v>
      </c>
    </row>
    <row r="26" spans="1:18" ht="14.25">
      <c r="A26" s="68"/>
      <c r="B26" s="77"/>
      <c r="C26" s="78"/>
      <c r="D26" s="72"/>
      <c r="E26" s="3"/>
      <c r="F26" s="3"/>
      <c r="G26" s="3"/>
      <c r="H26" s="2"/>
      <c r="I26" s="2"/>
      <c r="J26" s="2"/>
      <c r="K26" s="2"/>
      <c r="L26" s="11"/>
      <c r="M26" s="11"/>
      <c r="N26" s="2"/>
      <c r="O26" s="2"/>
      <c r="P26" s="12"/>
      <c r="Q26" s="58"/>
      <c r="R26" s="62">
        <f t="shared" si="0"/>
        <v>0</v>
      </c>
    </row>
    <row r="27" spans="1:18" ht="14.25">
      <c r="A27" s="68"/>
      <c r="B27" s="77"/>
      <c r="C27" s="78"/>
      <c r="D27" s="72"/>
      <c r="E27" s="3"/>
      <c r="F27" s="3"/>
      <c r="G27" s="3"/>
      <c r="H27" s="2"/>
      <c r="I27" s="2"/>
      <c r="J27" s="2"/>
      <c r="K27" s="2"/>
      <c r="L27" s="2"/>
      <c r="M27" s="2"/>
      <c r="N27" s="2"/>
      <c r="O27" s="2"/>
      <c r="P27" s="12"/>
      <c r="Q27" s="58"/>
      <c r="R27" s="62">
        <f t="shared" si="0"/>
        <v>0</v>
      </c>
    </row>
    <row r="28" spans="1:18" ht="14.25">
      <c r="A28" s="68"/>
      <c r="B28" s="77"/>
      <c r="C28" s="78"/>
      <c r="D28" s="72"/>
      <c r="E28" s="3"/>
      <c r="F28" s="3"/>
      <c r="G28" s="3"/>
      <c r="H28" s="2"/>
      <c r="I28" s="2"/>
      <c r="J28" s="2"/>
      <c r="K28" s="2"/>
      <c r="L28" s="2"/>
      <c r="M28" s="2"/>
      <c r="N28" s="2"/>
      <c r="O28" s="2"/>
      <c r="P28" s="12"/>
      <c r="Q28" s="58"/>
      <c r="R28" s="62">
        <f t="shared" si="0"/>
        <v>0</v>
      </c>
    </row>
    <row r="29" spans="1:18" ht="14.25">
      <c r="A29" s="68"/>
      <c r="B29" s="77"/>
      <c r="C29" s="78"/>
      <c r="D29" s="72"/>
      <c r="E29" s="3"/>
      <c r="F29" s="3"/>
      <c r="G29" s="3"/>
      <c r="H29" s="2"/>
      <c r="I29" s="2"/>
      <c r="J29" s="2"/>
      <c r="K29" s="2"/>
      <c r="L29" s="2"/>
      <c r="M29" s="2"/>
      <c r="N29" s="2"/>
      <c r="O29" s="2"/>
      <c r="P29" s="12"/>
      <c r="Q29" s="58"/>
      <c r="R29" s="62">
        <f t="shared" si="0"/>
        <v>0</v>
      </c>
    </row>
    <row r="30" spans="1:18" ht="14.25">
      <c r="A30" s="68"/>
      <c r="B30" s="77"/>
      <c r="C30" s="78"/>
      <c r="D30" s="72"/>
      <c r="E30" s="3"/>
      <c r="F30" s="3"/>
      <c r="G30" s="3"/>
      <c r="H30" s="2"/>
      <c r="I30" s="2"/>
      <c r="J30" s="2"/>
      <c r="K30" s="2"/>
      <c r="L30" s="2"/>
      <c r="M30" s="2"/>
      <c r="N30" s="2"/>
      <c r="O30" s="2"/>
      <c r="P30" s="12"/>
      <c r="Q30" s="58"/>
      <c r="R30" s="62">
        <f t="shared" si="0"/>
        <v>0</v>
      </c>
    </row>
    <row r="31" spans="1:18" ht="15" thickBot="1">
      <c r="A31" s="69"/>
      <c r="B31" s="79"/>
      <c r="C31" s="80"/>
      <c r="D31" s="73"/>
      <c r="E31" s="54"/>
      <c r="F31" s="54"/>
      <c r="G31" s="54"/>
      <c r="H31" s="39"/>
      <c r="I31" s="39"/>
      <c r="J31" s="39"/>
      <c r="K31" s="39"/>
      <c r="L31" s="39"/>
      <c r="M31" s="39"/>
      <c r="N31" s="39"/>
      <c r="O31" s="39"/>
      <c r="P31" s="39"/>
      <c r="Q31" s="59"/>
      <c r="R31" s="63">
        <f t="shared" si="0"/>
        <v>0</v>
      </c>
    </row>
    <row r="32" spans="1:18" ht="14.25">
      <c r="A32" s="101"/>
      <c r="B32" s="17"/>
      <c r="C32" s="17"/>
      <c r="D32" s="22"/>
      <c r="E32" s="22"/>
      <c r="F32" s="22"/>
      <c r="G32" s="22"/>
      <c r="H32" s="17"/>
      <c r="I32" s="17"/>
      <c r="J32" s="17"/>
      <c r="K32" s="17"/>
      <c r="L32" s="17"/>
      <c r="M32" s="17"/>
      <c r="N32" s="17"/>
      <c r="O32" s="17"/>
      <c r="P32" s="17"/>
      <c r="Q32" s="100"/>
      <c r="R32" s="21"/>
    </row>
    <row r="33" spans="1:18" ht="14.25">
      <c r="A33" s="101"/>
      <c r="B33" s="17"/>
      <c r="C33" s="17"/>
      <c r="D33" s="22"/>
      <c r="E33" s="22"/>
      <c r="F33" s="22"/>
      <c r="G33" s="22"/>
      <c r="H33" s="17"/>
      <c r="I33" s="17"/>
      <c r="J33" s="17"/>
      <c r="K33" s="17"/>
      <c r="L33" s="17"/>
      <c r="M33" s="17"/>
      <c r="N33" s="17"/>
      <c r="O33" s="17"/>
      <c r="P33" s="17"/>
      <c r="Q33" s="100"/>
      <c r="R33" s="21"/>
    </row>
    <row r="34" spans="13:22" s="2" customFormat="1" ht="14.25">
      <c r="M34" s="8"/>
      <c r="O34" s="8"/>
      <c r="P34" s="12"/>
      <c r="Q34" s="51"/>
      <c r="R34" s="13">
        <f>SUM(D34:Q34)</f>
        <v>0</v>
      </c>
      <c r="S34" s="17"/>
      <c r="T34" s="17"/>
      <c r="U34" s="17"/>
      <c r="V34" s="34"/>
    </row>
    <row r="35" spans="1:18" ht="14.25">
      <c r="A35" s="17"/>
      <c r="B35" s="17"/>
      <c r="C35" s="17"/>
      <c r="D35" s="22"/>
      <c r="E35" s="22"/>
      <c r="F35" s="22"/>
      <c r="G35" s="22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="31" customFormat="1" ht="14.25">
      <c r="A36" s="31" t="s">
        <v>70</v>
      </c>
    </row>
    <row r="37" s="32" customFormat="1" ht="14.25">
      <c r="A37" s="32" t="s">
        <v>45</v>
      </c>
    </row>
    <row r="38" s="31" customFormat="1" ht="14.25">
      <c r="A38" s="31" t="s">
        <v>55</v>
      </c>
    </row>
  </sheetData>
  <sheetProtection/>
  <autoFilter ref="B2:R2">
    <sortState ref="B3:R38">
      <sortCondition descending="1" sortBy="value" ref="Q3:Q38"/>
    </sortState>
  </autoFilter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A9" sqref="A9"/>
    </sheetView>
  </sheetViews>
  <sheetFormatPr defaultColWidth="9.140625" defaultRowHeight="15"/>
  <cols>
    <col min="1" max="1" width="5.28125" style="1" customWidth="1"/>
    <col min="2" max="2" width="20.57421875" style="1" customWidth="1"/>
    <col min="3" max="3" width="16.140625" style="1" customWidth="1"/>
    <col min="4" max="5" width="9.140625" style="1" customWidth="1"/>
    <col min="6" max="7" width="9.140625" style="6" customWidth="1"/>
    <col min="8" max="18" width="9.140625" style="1" customWidth="1"/>
    <col min="19" max="27" width="9.00390625" style="17" customWidth="1"/>
    <col min="28" max="16384" width="9.00390625" style="1" customWidth="1"/>
  </cols>
  <sheetData>
    <row r="1" spans="1:20" ht="32.25" customHeight="1" thickBo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35"/>
      <c r="T1" s="35"/>
    </row>
    <row r="2" spans="1:20" ht="138" thickBot="1">
      <c r="A2" s="66" t="s">
        <v>56</v>
      </c>
      <c r="B2" s="46" t="s">
        <v>57</v>
      </c>
      <c r="C2" s="74" t="s">
        <v>0</v>
      </c>
      <c r="D2" s="70" t="s">
        <v>68</v>
      </c>
      <c r="E2" s="48" t="s">
        <v>69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6"/>
      <c r="R2" s="60" t="s">
        <v>1</v>
      </c>
      <c r="S2" s="33"/>
      <c r="T2" s="33"/>
    </row>
    <row r="3" spans="1:18" ht="14.25">
      <c r="A3" s="67"/>
      <c r="B3" s="75"/>
      <c r="C3" s="76"/>
      <c r="D3" s="82"/>
      <c r="E3" s="16"/>
      <c r="F3" s="87"/>
      <c r="G3" s="16"/>
      <c r="H3" s="87"/>
      <c r="I3" s="16"/>
      <c r="J3" s="16"/>
      <c r="K3" s="87"/>
      <c r="L3" s="16"/>
      <c r="M3" s="87"/>
      <c r="N3" s="16"/>
      <c r="O3" s="16"/>
      <c r="P3" s="16"/>
      <c r="Q3" s="57"/>
      <c r="R3" s="61">
        <f>SUM(D3:Q3)</f>
        <v>0</v>
      </c>
    </row>
    <row r="4" spans="1:18" ht="14.25">
      <c r="A4" s="68"/>
      <c r="B4" s="77"/>
      <c r="C4" s="78"/>
      <c r="D4" s="89"/>
      <c r="E4" s="8"/>
      <c r="F4" s="7"/>
      <c r="G4" s="7"/>
      <c r="H4" s="9"/>
      <c r="I4" s="8"/>
      <c r="J4" s="8"/>
      <c r="K4" s="7"/>
      <c r="L4" s="8"/>
      <c r="M4" s="8"/>
      <c r="N4" s="7"/>
      <c r="O4" s="8"/>
      <c r="P4" s="8"/>
      <c r="Q4" s="51"/>
      <c r="R4" s="62">
        <f>SUM(D4:Q4)</f>
        <v>0</v>
      </c>
    </row>
    <row r="5" spans="1:18" ht="14.25">
      <c r="A5" s="68"/>
      <c r="B5" s="77"/>
      <c r="C5" s="78"/>
      <c r="D5" s="34"/>
      <c r="E5" s="2"/>
      <c r="F5" s="3"/>
      <c r="G5" s="3"/>
      <c r="H5" s="2"/>
      <c r="I5" s="2"/>
      <c r="J5" s="2"/>
      <c r="K5" s="2"/>
      <c r="L5" s="2"/>
      <c r="M5" s="2"/>
      <c r="N5" s="8"/>
      <c r="O5" s="2"/>
      <c r="P5" s="8"/>
      <c r="Q5" s="51"/>
      <c r="R5" s="62">
        <f>SUM(D5:Q5)</f>
        <v>0</v>
      </c>
    </row>
    <row r="6" spans="1:18" ht="14.25">
      <c r="A6" s="68"/>
      <c r="B6" s="77"/>
      <c r="C6" s="78"/>
      <c r="D6" s="34"/>
      <c r="E6" s="2"/>
      <c r="F6" s="3"/>
      <c r="G6" s="3"/>
      <c r="H6" s="2"/>
      <c r="I6" s="2"/>
      <c r="J6" s="2"/>
      <c r="K6" s="2"/>
      <c r="L6" s="2"/>
      <c r="M6" s="8"/>
      <c r="N6" s="2"/>
      <c r="O6" s="2"/>
      <c r="P6" s="8"/>
      <c r="Q6" s="58"/>
      <c r="R6" s="62">
        <f>SUM(D6:Q6)</f>
        <v>0</v>
      </c>
    </row>
    <row r="7" spans="1:18" ht="15" thickBot="1">
      <c r="A7" s="69"/>
      <c r="B7" s="79"/>
      <c r="C7" s="80"/>
      <c r="D7" s="85"/>
      <c r="E7" s="40"/>
      <c r="F7" s="44"/>
      <c r="G7" s="44"/>
      <c r="H7" s="40"/>
      <c r="I7" s="40"/>
      <c r="J7" s="40"/>
      <c r="K7" s="40"/>
      <c r="L7" s="88"/>
      <c r="M7" s="40"/>
      <c r="N7" s="40"/>
      <c r="O7" s="55"/>
      <c r="P7" s="40"/>
      <c r="Q7" s="59"/>
      <c r="R7" s="63">
        <f>SUM(D7:Q7)</f>
        <v>0</v>
      </c>
    </row>
    <row r="8" spans="1:18" ht="14.25">
      <c r="A8" s="17"/>
      <c r="B8" s="17"/>
      <c r="C8" s="17"/>
      <c r="D8" s="17"/>
      <c r="E8" s="17"/>
      <c r="F8" s="22"/>
      <c r="G8" s="22"/>
      <c r="H8" s="17"/>
      <c r="I8" s="17"/>
      <c r="J8" s="17"/>
      <c r="K8" s="17"/>
      <c r="L8" s="17"/>
      <c r="M8" s="17"/>
      <c r="N8" s="17"/>
      <c r="O8" s="17"/>
      <c r="P8" s="18"/>
      <c r="Q8" s="17"/>
      <c r="R8" s="17"/>
    </row>
    <row r="9" s="31" customFormat="1" ht="14.25">
      <c r="A9" s="31" t="s">
        <v>70</v>
      </c>
    </row>
    <row r="10" s="32" customFormat="1" ht="14.25">
      <c r="A10" s="32" t="s">
        <v>45</v>
      </c>
    </row>
    <row r="11" s="31" customFormat="1" ht="14.25">
      <c r="A11" s="31" t="s">
        <v>55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00390625" style="1" customWidth="1"/>
    <col min="2" max="2" width="14.421875" style="1" customWidth="1"/>
    <col min="3" max="3" width="16.140625" style="1" customWidth="1"/>
    <col min="4" max="5" width="9.140625" style="1" customWidth="1"/>
    <col min="6" max="7" width="9.140625" style="6" customWidth="1"/>
    <col min="8" max="18" width="9.140625" style="1" customWidth="1"/>
    <col min="19" max="27" width="9.00390625" style="17" customWidth="1"/>
    <col min="28" max="16384" width="9.00390625" style="1" customWidth="1"/>
  </cols>
  <sheetData>
    <row r="1" spans="1:20" ht="34.5" customHeight="1" thickBo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35"/>
      <c r="T1" s="35"/>
    </row>
    <row r="2" spans="1:20" ht="138" thickBot="1">
      <c r="A2" s="90" t="s">
        <v>56</v>
      </c>
      <c r="B2" s="46" t="s">
        <v>57</v>
      </c>
      <c r="C2" s="74" t="s">
        <v>0</v>
      </c>
      <c r="D2" s="70" t="s">
        <v>68</v>
      </c>
      <c r="E2" s="48" t="s">
        <v>69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6"/>
      <c r="R2" s="60" t="s">
        <v>1</v>
      </c>
      <c r="S2" s="33"/>
      <c r="T2" s="33"/>
    </row>
    <row r="3" spans="1:18" ht="14.25">
      <c r="A3" s="99" t="s">
        <v>58</v>
      </c>
      <c r="B3" s="103" t="s">
        <v>50</v>
      </c>
      <c r="C3" s="104" t="s">
        <v>4</v>
      </c>
      <c r="D3" s="121"/>
      <c r="E3" s="106">
        <f>100-(69.6-69.6)/69.6*50</f>
        <v>100</v>
      </c>
      <c r="F3" s="107"/>
      <c r="G3" s="107"/>
      <c r="H3" s="102"/>
      <c r="I3" s="106"/>
      <c r="J3" s="106"/>
      <c r="K3" s="107"/>
      <c r="L3" s="106"/>
      <c r="M3" s="106"/>
      <c r="N3" s="107"/>
      <c r="O3" s="106"/>
      <c r="P3" s="106"/>
      <c r="Q3" s="117"/>
      <c r="R3" s="118">
        <f>SUM(D3:Q3)</f>
        <v>100</v>
      </c>
    </row>
    <row r="4" spans="1:18" ht="14.25">
      <c r="A4" s="92" t="s">
        <v>59</v>
      </c>
      <c r="B4" s="77" t="s">
        <v>43</v>
      </c>
      <c r="C4" s="78" t="s">
        <v>36</v>
      </c>
      <c r="D4" s="34"/>
      <c r="E4" s="8">
        <f>100-(98.75-69.6)/69.6*50</f>
        <v>79.058908045977</v>
      </c>
      <c r="F4" s="3"/>
      <c r="G4" s="3"/>
      <c r="H4" s="2"/>
      <c r="I4" s="2"/>
      <c r="J4" s="2"/>
      <c r="K4" s="2"/>
      <c r="L4" s="2"/>
      <c r="M4" s="2"/>
      <c r="N4" s="8"/>
      <c r="O4" s="12"/>
      <c r="P4" s="8"/>
      <c r="Q4" s="51"/>
      <c r="R4" s="62">
        <f>SUM(D4:Q4)</f>
        <v>79.058908045977</v>
      </c>
    </row>
    <row r="5" spans="1:18" ht="14.25">
      <c r="A5" s="92" t="s">
        <v>60</v>
      </c>
      <c r="B5" s="77" t="s">
        <v>39</v>
      </c>
      <c r="C5" s="78" t="s">
        <v>4</v>
      </c>
      <c r="D5" s="34"/>
      <c r="E5" s="8">
        <f>100-(112.67-69.6)/69.6*50</f>
        <v>69.058908045977</v>
      </c>
      <c r="F5" s="3"/>
      <c r="G5" s="3"/>
      <c r="H5" s="2"/>
      <c r="I5" s="2"/>
      <c r="J5" s="2"/>
      <c r="K5" s="2"/>
      <c r="L5" s="2"/>
      <c r="M5" s="2"/>
      <c r="N5" s="2"/>
      <c r="O5" s="2"/>
      <c r="P5" s="8"/>
      <c r="Q5" s="51"/>
      <c r="R5" s="62">
        <f>SUM(D5:Q5)</f>
        <v>69.058908045977</v>
      </c>
    </row>
    <row r="6" spans="1:18" ht="14.25">
      <c r="A6" s="92" t="s">
        <v>61</v>
      </c>
      <c r="B6" s="77" t="s">
        <v>44</v>
      </c>
      <c r="C6" s="78" t="s">
        <v>9</v>
      </c>
      <c r="D6" s="120" t="s">
        <v>54</v>
      </c>
      <c r="E6" s="8">
        <f>100-(113.77-69.6)/69.6*50</f>
        <v>68.26867816091954</v>
      </c>
      <c r="F6" s="12"/>
      <c r="G6" s="8"/>
      <c r="H6" s="12"/>
      <c r="I6" s="8"/>
      <c r="J6" s="8"/>
      <c r="K6" s="12"/>
      <c r="L6" s="8"/>
      <c r="M6" s="12"/>
      <c r="N6" s="8"/>
      <c r="O6" s="8"/>
      <c r="P6" s="8"/>
      <c r="Q6" s="51"/>
      <c r="R6" s="62">
        <f>SUM(D6:Q6)</f>
        <v>68.26867816091954</v>
      </c>
    </row>
    <row r="7" spans="1:18" ht="14.25">
      <c r="A7" s="92"/>
      <c r="B7" s="77"/>
      <c r="C7" s="78"/>
      <c r="D7" s="34"/>
      <c r="E7" s="2"/>
      <c r="F7" s="3"/>
      <c r="G7" s="3"/>
      <c r="H7" s="2"/>
      <c r="I7" s="2"/>
      <c r="J7" s="2"/>
      <c r="K7" s="2"/>
      <c r="L7" s="2"/>
      <c r="M7" s="2"/>
      <c r="N7" s="2"/>
      <c r="O7" s="2"/>
      <c r="P7" s="8"/>
      <c r="Q7" s="51"/>
      <c r="R7" s="62">
        <f aca="true" t="shared" si="0" ref="R7:R14">SUM(D7:Q7)</f>
        <v>0</v>
      </c>
    </row>
    <row r="8" spans="1:18" ht="14.25">
      <c r="A8" s="92"/>
      <c r="B8" s="77"/>
      <c r="C8" s="78"/>
      <c r="D8" s="34"/>
      <c r="E8" s="2"/>
      <c r="F8" s="3"/>
      <c r="G8" s="3"/>
      <c r="H8" s="2"/>
      <c r="I8" s="2"/>
      <c r="J8" s="2"/>
      <c r="K8" s="2"/>
      <c r="L8" s="2"/>
      <c r="M8" s="2"/>
      <c r="N8" s="2"/>
      <c r="O8" s="2"/>
      <c r="P8" s="8"/>
      <c r="Q8" s="51"/>
      <c r="R8" s="62">
        <f t="shared" si="0"/>
        <v>0</v>
      </c>
    </row>
    <row r="9" spans="1:18" ht="14.25">
      <c r="A9" s="92"/>
      <c r="B9" s="77"/>
      <c r="C9" s="78"/>
      <c r="D9" s="34"/>
      <c r="E9" s="2"/>
      <c r="F9" s="3"/>
      <c r="G9" s="3"/>
      <c r="H9" s="2"/>
      <c r="I9" s="2"/>
      <c r="J9" s="2"/>
      <c r="K9" s="2"/>
      <c r="L9" s="2"/>
      <c r="M9" s="2"/>
      <c r="N9" s="2"/>
      <c r="O9" s="2"/>
      <c r="P9" s="8"/>
      <c r="Q9" s="51"/>
      <c r="R9" s="62">
        <f t="shared" si="0"/>
        <v>0</v>
      </c>
    </row>
    <row r="10" spans="1:18" ht="14.25">
      <c r="A10" s="92"/>
      <c r="B10" s="77"/>
      <c r="C10" s="78"/>
      <c r="D10" s="34"/>
      <c r="E10" s="2"/>
      <c r="F10" s="3"/>
      <c r="G10" s="3"/>
      <c r="H10" s="2"/>
      <c r="I10" s="2"/>
      <c r="J10" s="2"/>
      <c r="K10" s="2"/>
      <c r="L10" s="2"/>
      <c r="M10" s="8"/>
      <c r="N10" s="2"/>
      <c r="O10" s="2"/>
      <c r="P10" s="2"/>
      <c r="Q10" s="52"/>
      <c r="R10" s="62">
        <f t="shared" si="0"/>
        <v>0</v>
      </c>
    </row>
    <row r="11" spans="1:18" ht="14.25">
      <c r="A11" s="92"/>
      <c r="B11" s="77"/>
      <c r="C11" s="78"/>
      <c r="D11" s="34"/>
      <c r="E11" s="2"/>
      <c r="F11" s="3"/>
      <c r="G11" s="3"/>
      <c r="H11" s="2"/>
      <c r="I11" s="2"/>
      <c r="J11" s="2"/>
      <c r="K11" s="2"/>
      <c r="L11" s="2"/>
      <c r="M11" s="2"/>
      <c r="N11" s="8"/>
      <c r="O11" s="2"/>
      <c r="P11" s="2"/>
      <c r="Q11" s="52"/>
      <c r="R11" s="62">
        <f t="shared" si="0"/>
        <v>0</v>
      </c>
    </row>
    <row r="12" spans="1:18" ht="14.25">
      <c r="A12" s="92"/>
      <c r="B12" s="77"/>
      <c r="C12" s="78"/>
      <c r="D12" s="83"/>
      <c r="E12" s="8"/>
      <c r="F12" s="7"/>
      <c r="G12" s="7"/>
      <c r="H12" s="8"/>
      <c r="I12" s="8"/>
      <c r="J12" s="8"/>
      <c r="K12" s="8"/>
      <c r="L12" s="12"/>
      <c r="M12" s="8"/>
      <c r="N12" s="8"/>
      <c r="O12" s="12"/>
      <c r="P12" s="8"/>
      <c r="Q12" s="51"/>
      <c r="R12" s="62">
        <f t="shared" si="0"/>
        <v>0</v>
      </c>
    </row>
    <row r="13" spans="1:18" ht="14.25">
      <c r="A13" s="92"/>
      <c r="B13" s="77"/>
      <c r="C13" s="78"/>
      <c r="D13" s="34"/>
      <c r="E13" s="2"/>
      <c r="F13" s="3"/>
      <c r="G13" s="3"/>
      <c r="H13" s="2"/>
      <c r="I13" s="2"/>
      <c r="J13" s="2"/>
      <c r="K13" s="2"/>
      <c r="L13" s="8"/>
      <c r="M13" s="2"/>
      <c r="N13" s="2"/>
      <c r="O13" s="2"/>
      <c r="P13" s="2"/>
      <c r="Q13" s="52"/>
      <c r="R13" s="62">
        <f t="shared" si="0"/>
        <v>0</v>
      </c>
    </row>
    <row r="14" spans="1:18" ht="15" thickBot="1">
      <c r="A14" s="93"/>
      <c r="B14" s="79"/>
      <c r="C14" s="80"/>
      <c r="D14" s="65"/>
      <c r="E14" s="39"/>
      <c r="F14" s="54"/>
      <c r="G14" s="54"/>
      <c r="H14" s="39"/>
      <c r="I14" s="39"/>
      <c r="J14" s="39"/>
      <c r="K14" s="39"/>
      <c r="L14" s="39"/>
      <c r="M14" s="40"/>
      <c r="N14" s="39"/>
      <c r="O14" s="39"/>
      <c r="P14" s="39"/>
      <c r="Q14" s="94"/>
      <c r="R14" s="63">
        <f t="shared" si="0"/>
        <v>0</v>
      </c>
    </row>
    <row r="15" spans="1:18" ht="14.25">
      <c r="A15" s="17"/>
      <c r="B15" s="17"/>
      <c r="C15" s="17"/>
      <c r="D15" s="17"/>
      <c r="E15" s="17"/>
      <c r="F15" s="22"/>
      <c r="G15" s="22"/>
      <c r="H15" s="17"/>
      <c r="I15" s="17"/>
      <c r="J15" s="17"/>
      <c r="K15" s="17"/>
      <c r="L15" s="17"/>
      <c r="M15" s="17"/>
      <c r="N15" s="17"/>
      <c r="O15" s="17"/>
      <c r="P15" s="18"/>
      <c r="Q15" s="17"/>
      <c r="R15" s="17"/>
    </row>
    <row r="16" s="31" customFormat="1" ht="14.25">
      <c r="A16" s="31" t="s">
        <v>70</v>
      </c>
    </row>
    <row r="17" s="32" customFormat="1" ht="14.25">
      <c r="A17" s="32" t="s">
        <v>45</v>
      </c>
    </row>
    <row r="18" s="31" customFormat="1" ht="14.25">
      <c r="A18" s="31" t="s">
        <v>55</v>
      </c>
    </row>
  </sheetData>
  <sheetProtection/>
  <autoFilter ref="B2:R2">
    <sortState ref="B3:R18">
      <sortCondition descending="1" sortBy="value" ref="Q3:Q18"/>
    </sortState>
  </autoFilter>
  <mergeCells count="1">
    <mergeCell ref="A1:R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3" sqref="B3"/>
    </sheetView>
  </sheetViews>
  <sheetFormatPr defaultColWidth="9.140625" defaultRowHeight="15"/>
  <cols>
    <col min="1" max="1" width="5.140625" style="1" customWidth="1"/>
    <col min="2" max="2" width="19.00390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9" width="9.00390625" style="17" customWidth="1"/>
    <col min="30" max="16384" width="9.00390625" style="1" customWidth="1"/>
  </cols>
  <sheetData>
    <row r="1" spans="1:20" ht="32.25" customHeight="1" thickBo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35"/>
      <c r="T1" s="35"/>
    </row>
    <row r="2" spans="1:20" ht="138" thickBot="1">
      <c r="A2" s="98" t="s">
        <v>56</v>
      </c>
      <c r="B2" s="46" t="s">
        <v>57</v>
      </c>
      <c r="C2" s="74" t="s">
        <v>0</v>
      </c>
      <c r="D2" s="70" t="s">
        <v>68</v>
      </c>
      <c r="E2" s="48" t="s">
        <v>69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6"/>
      <c r="R2" s="60" t="s">
        <v>1</v>
      </c>
      <c r="S2" s="33"/>
      <c r="T2" s="33"/>
    </row>
    <row r="3" spans="1:18" ht="14.25">
      <c r="A3" s="99" t="s">
        <v>58</v>
      </c>
      <c r="B3" s="103" t="s">
        <v>81</v>
      </c>
      <c r="C3" s="104" t="s">
        <v>4</v>
      </c>
      <c r="D3" s="102" t="s">
        <v>54</v>
      </c>
      <c r="E3" s="106">
        <f>100-(101.32-101.32)/101.32*50</f>
        <v>100</v>
      </c>
      <c r="F3" s="106"/>
      <c r="G3" s="106"/>
      <c r="H3" s="106"/>
      <c r="I3" s="107"/>
      <c r="J3" s="106"/>
      <c r="K3" s="106"/>
      <c r="L3" s="107"/>
      <c r="M3" s="106"/>
      <c r="N3" s="106"/>
      <c r="O3" s="107"/>
      <c r="P3" s="106"/>
      <c r="Q3" s="117"/>
      <c r="R3" s="118">
        <f>SUM(D3:Q3)</f>
        <v>100</v>
      </c>
    </row>
    <row r="4" spans="1:18" ht="14.25">
      <c r="A4" s="92" t="s">
        <v>59</v>
      </c>
      <c r="B4" s="77" t="s">
        <v>40</v>
      </c>
      <c r="C4" s="78" t="s">
        <v>7</v>
      </c>
      <c r="D4" s="50" t="s">
        <v>54</v>
      </c>
      <c r="E4" s="16">
        <f>100-(102.6-101.32)/101.32*50</f>
        <v>99.36833793920253</v>
      </c>
      <c r="F4" s="3"/>
      <c r="G4" s="2"/>
      <c r="H4" s="2"/>
      <c r="I4" s="2"/>
      <c r="J4" s="8"/>
      <c r="K4" s="8"/>
      <c r="L4" s="2"/>
      <c r="M4" s="4"/>
      <c r="N4" s="2"/>
      <c r="O4" s="2"/>
      <c r="P4" s="2"/>
      <c r="Q4" s="52"/>
      <c r="R4" s="62">
        <f>SUM(D4:Q4)</f>
        <v>99.36833793920253</v>
      </c>
    </row>
    <row r="5" spans="1:18" ht="15" thickBot="1">
      <c r="A5" s="93" t="s">
        <v>60</v>
      </c>
      <c r="B5" s="79" t="s">
        <v>82</v>
      </c>
      <c r="C5" s="80" t="s">
        <v>4</v>
      </c>
      <c r="D5" s="85"/>
      <c r="E5" s="119">
        <f>100-(127.08-101.32)/101.32*50</f>
        <v>87.28780102645085</v>
      </c>
      <c r="F5" s="44"/>
      <c r="G5" s="40"/>
      <c r="H5" s="40"/>
      <c r="I5" s="40"/>
      <c r="J5" s="40"/>
      <c r="K5" s="40"/>
      <c r="L5" s="40"/>
      <c r="M5" s="44"/>
      <c r="N5" s="40"/>
      <c r="O5" s="44"/>
      <c r="P5" s="44"/>
      <c r="Q5" s="81"/>
      <c r="R5" s="63">
        <f>SUM(D5:Q5)</f>
        <v>87.28780102645085</v>
      </c>
    </row>
    <row r="6" spans="1:18" ht="14.25">
      <c r="A6" s="17"/>
      <c r="B6" s="17"/>
      <c r="C6" s="17"/>
      <c r="D6" s="18"/>
      <c r="E6" s="18"/>
      <c r="F6" s="19"/>
      <c r="G6" s="18"/>
      <c r="H6" s="18"/>
      <c r="I6" s="18"/>
      <c r="J6" s="18"/>
      <c r="K6" s="18"/>
      <c r="L6" s="18"/>
      <c r="M6" s="19"/>
      <c r="N6" s="18"/>
      <c r="O6" s="19"/>
      <c r="P6" s="19"/>
      <c r="Q6" s="18"/>
      <c r="R6" s="21"/>
    </row>
    <row r="7" spans="1:18" ht="14.25">
      <c r="A7" s="17"/>
      <c r="B7" s="17"/>
      <c r="C7" s="17"/>
      <c r="D7" s="18"/>
      <c r="E7" s="18"/>
      <c r="F7" s="19"/>
      <c r="G7" s="18"/>
      <c r="H7" s="18"/>
      <c r="I7" s="18"/>
      <c r="J7" s="18"/>
      <c r="K7" s="18"/>
      <c r="L7" s="18"/>
      <c r="M7" s="19"/>
      <c r="N7" s="18"/>
      <c r="O7" s="19"/>
      <c r="P7" s="19"/>
      <c r="Q7" s="18"/>
      <c r="R7" s="21"/>
    </row>
    <row r="8" spans="1:18" ht="14.25">
      <c r="A8" s="2"/>
      <c r="B8" s="2"/>
      <c r="C8" s="2"/>
      <c r="D8" s="8"/>
      <c r="E8" s="8"/>
      <c r="F8" s="7"/>
      <c r="G8" s="8"/>
      <c r="H8" s="7"/>
      <c r="I8" s="8"/>
      <c r="J8" s="8"/>
      <c r="K8" s="7"/>
      <c r="L8" s="8"/>
      <c r="M8" s="8"/>
      <c r="N8" s="8"/>
      <c r="O8" s="8"/>
      <c r="P8" s="8"/>
      <c r="Q8" s="8"/>
      <c r="R8" s="13">
        <f>SUM(D8:Q8)</f>
        <v>0</v>
      </c>
    </row>
    <row r="9" spans="1:18" ht="14.25">
      <c r="A9" s="17"/>
      <c r="B9" s="17"/>
      <c r="C9" s="17"/>
      <c r="D9" s="22"/>
      <c r="E9" s="17"/>
      <c r="F9" s="22"/>
      <c r="G9" s="17"/>
      <c r="H9" s="17"/>
      <c r="I9" s="17"/>
      <c r="J9" s="22"/>
      <c r="K9" s="22"/>
      <c r="L9" s="17"/>
      <c r="M9" s="95"/>
      <c r="N9" s="17"/>
      <c r="O9" s="17"/>
      <c r="P9" s="17"/>
      <c r="Q9" s="17"/>
      <c r="R9" s="17"/>
    </row>
    <row r="10" s="31" customFormat="1" ht="14.25">
      <c r="A10" s="31" t="s">
        <v>70</v>
      </c>
    </row>
    <row r="11" s="32" customFormat="1" ht="14.25">
      <c r="A11" s="32" t="s">
        <v>45</v>
      </c>
    </row>
    <row r="12" s="31" customFormat="1" ht="14.25">
      <c r="A12" s="31" t="s">
        <v>55</v>
      </c>
    </row>
    <row r="13" spans="1:18" ht="14.25">
      <c r="A13" s="17"/>
      <c r="B13" s="17"/>
      <c r="C13" s="17"/>
      <c r="D13" s="17"/>
      <c r="E13" s="17"/>
      <c r="F13" s="2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4.25">
      <c r="A14" s="17"/>
      <c r="B14" s="17"/>
      <c r="C14" s="17"/>
      <c r="D14" s="17"/>
      <c r="E14" s="17"/>
      <c r="F14" s="2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4.25">
      <c r="A15" s="17"/>
      <c r="B15" s="17"/>
      <c r="C15" s="17"/>
      <c r="D15" s="17"/>
      <c r="E15" s="17"/>
      <c r="F15" s="2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4.25">
      <c r="A16" s="17"/>
      <c r="B16" s="17"/>
      <c r="C16" s="17"/>
      <c r="D16" s="17"/>
      <c r="E16" s="17"/>
      <c r="F16" s="2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="17" customFormat="1" ht="14.25">
      <c r="F17" s="22"/>
    </row>
    <row r="18" s="17" customFormat="1" ht="14.25">
      <c r="F18" s="22"/>
    </row>
    <row r="19" s="17" customFormat="1" ht="14.25">
      <c r="F19" s="22"/>
    </row>
    <row r="20" s="17" customFormat="1" ht="14.25">
      <c r="F20" s="22"/>
    </row>
    <row r="21" s="17" customFormat="1" ht="14.25">
      <c r="F21" s="22"/>
    </row>
    <row r="22" s="17" customFormat="1" ht="14.25">
      <c r="F22" s="22"/>
    </row>
    <row r="23" s="17" customFormat="1" ht="14.25">
      <c r="F23" s="22"/>
    </row>
    <row r="24" s="17" customFormat="1" ht="14.25">
      <c r="F24" s="22"/>
    </row>
    <row r="25" s="17" customFormat="1" ht="14.25">
      <c r="F25" s="22"/>
    </row>
    <row r="26" s="17" customFormat="1" ht="14.25">
      <c r="F26" s="22"/>
    </row>
    <row r="27" s="17" customFormat="1" ht="14.25">
      <c r="F27" s="22"/>
    </row>
    <row r="28" s="17" customFormat="1" ht="14.25">
      <c r="F28" s="22"/>
    </row>
    <row r="29" s="17" customFormat="1" ht="14.25">
      <c r="F29" s="22"/>
    </row>
    <row r="30" s="17" customFormat="1" ht="14.25">
      <c r="F30" s="22"/>
    </row>
    <row r="31" s="17" customFormat="1" ht="14.25">
      <c r="F31" s="22"/>
    </row>
    <row r="32" s="17" customFormat="1" ht="14.25">
      <c r="F32" s="22"/>
    </row>
    <row r="33" s="17" customFormat="1" ht="14.25">
      <c r="F33" s="22"/>
    </row>
    <row r="34" s="17" customFormat="1" ht="14.25">
      <c r="F34" s="22"/>
    </row>
    <row r="35" s="17" customFormat="1" ht="14.25">
      <c r="F35" s="22"/>
    </row>
    <row r="36" s="17" customFormat="1" ht="14.25">
      <c r="F36" s="22"/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140625" style="1" customWidth="1"/>
    <col min="2" max="2" width="19.00390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9" width="9.00390625" style="17" customWidth="1"/>
    <col min="30" max="16384" width="9.00390625" style="1" customWidth="1"/>
  </cols>
  <sheetData>
    <row r="1" spans="1:20" ht="32.25" customHeight="1" thickBo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35"/>
      <c r="T1" s="35"/>
    </row>
    <row r="2" spans="1:20" ht="138" thickBot="1">
      <c r="A2" s="98" t="s">
        <v>56</v>
      </c>
      <c r="B2" s="46" t="s">
        <v>57</v>
      </c>
      <c r="C2" s="74" t="s">
        <v>0</v>
      </c>
      <c r="D2" s="70" t="s">
        <v>68</v>
      </c>
      <c r="E2" s="48" t="s">
        <v>69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6"/>
      <c r="R2" s="60" t="s">
        <v>1</v>
      </c>
      <c r="S2" s="33"/>
      <c r="T2" s="33"/>
    </row>
    <row r="3" spans="1:18" ht="14.25">
      <c r="A3" s="99" t="s">
        <v>58</v>
      </c>
      <c r="B3" s="103" t="s">
        <v>21</v>
      </c>
      <c r="C3" s="104" t="s">
        <v>7</v>
      </c>
      <c r="D3" s="110">
        <f>100-(62.77-62.77)/62.77*50</f>
        <v>100</v>
      </c>
      <c r="E3" s="105">
        <f>100-(104.22-104.22)/104.22*50</f>
        <v>100</v>
      </c>
      <c r="F3" s="106"/>
      <c r="G3" s="106"/>
      <c r="H3" s="106"/>
      <c r="I3" s="107"/>
      <c r="J3" s="106"/>
      <c r="K3" s="106"/>
      <c r="L3" s="107"/>
      <c r="M3" s="106"/>
      <c r="N3" s="106"/>
      <c r="O3" s="107"/>
      <c r="P3" s="106"/>
      <c r="Q3" s="108"/>
      <c r="R3" s="61">
        <f>SUM(D3:Q3)</f>
        <v>200</v>
      </c>
    </row>
    <row r="4" spans="1:18" ht="14.25">
      <c r="A4" s="92" t="s">
        <v>59</v>
      </c>
      <c r="B4" s="77" t="s">
        <v>16</v>
      </c>
      <c r="C4" s="76" t="s">
        <v>30</v>
      </c>
      <c r="D4" s="111">
        <f>100-(75.03-62.77)/62.77*50</f>
        <v>90.23418830651585</v>
      </c>
      <c r="E4" s="82">
        <f>100-(109.55-104.22)/104.22*50</f>
        <v>97.442909230474</v>
      </c>
      <c r="F4" s="3"/>
      <c r="G4" s="2"/>
      <c r="H4" s="2"/>
      <c r="I4" s="2"/>
      <c r="J4" s="8"/>
      <c r="K4" s="8"/>
      <c r="L4" s="2"/>
      <c r="M4" s="4"/>
      <c r="N4" s="2"/>
      <c r="O4" s="2"/>
      <c r="P4" s="2"/>
      <c r="Q4" s="78"/>
      <c r="R4" s="62">
        <f>SUM(D4:Q4)</f>
        <v>187.67709753698983</v>
      </c>
    </row>
    <row r="5" spans="1:18" ht="15" thickBot="1">
      <c r="A5" s="93" t="s">
        <v>60</v>
      </c>
      <c r="B5" s="79" t="s">
        <v>29</v>
      </c>
      <c r="C5" s="97" t="s">
        <v>30</v>
      </c>
      <c r="D5" s="112">
        <f>100-(137.85-62.77)/62.77*50</f>
        <v>40.194360363230864</v>
      </c>
      <c r="E5" s="96">
        <f>100-(170.55-104.22)/104.22*50</f>
        <v>68.17789291882556</v>
      </c>
      <c r="F5" s="44"/>
      <c r="G5" s="40"/>
      <c r="H5" s="40"/>
      <c r="I5" s="40"/>
      <c r="J5" s="40"/>
      <c r="K5" s="40"/>
      <c r="L5" s="40"/>
      <c r="M5" s="44"/>
      <c r="N5" s="40"/>
      <c r="O5" s="44"/>
      <c r="P5" s="44"/>
      <c r="Q5" s="109"/>
      <c r="R5" s="63">
        <f>SUM(D5:Q5)</f>
        <v>108.37225328205642</v>
      </c>
    </row>
    <row r="6" spans="1:18" ht="14.25">
      <c r="A6" s="17"/>
      <c r="B6" s="17"/>
      <c r="C6" s="17"/>
      <c r="D6" s="18"/>
      <c r="E6" s="18"/>
      <c r="F6" s="19"/>
      <c r="G6" s="18"/>
      <c r="H6" s="18"/>
      <c r="I6" s="18"/>
      <c r="J6" s="18"/>
      <c r="K6" s="18"/>
      <c r="L6" s="18"/>
      <c r="M6" s="19"/>
      <c r="N6" s="18"/>
      <c r="O6" s="19"/>
      <c r="P6" s="19"/>
      <c r="Q6" s="18"/>
      <c r="R6" s="21"/>
    </row>
    <row r="7" spans="1:18" ht="14.25">
      <c r="A7" s="17"/>
      <c r="B7" s="17"/>
      <c r="C7" s="17"/>
      <c r="D7" s="18"/>
      <c r="E7" s="18"/>
      <c r="F7" s="19"/>
      <c r="G7" s="18"/>
      <c r="H7" s="18"/>
      <c r="I7" s="18"/>
      <c r="J7" s="18"/>
      <c r="K7" s="18"/>
      <c r="L7" s="18"/>
      <c r="M7" s="19"/>
      <c r="N7" s="18"/>
      <c r="O7" s="19"/>
      <c r="P7" s="19"/>
      <c r="Q7" s="18"/>
      <c r="R7" s="21"/>
    </row>
    <row r="8" spans="1:18" ht="14.25">
      <c r="A8" s="2"/>
      <c r="B8" s="2"/>
      <c r="C8" s="2"/>
      <c r="D8" s="8"/>
      <c r="E8" s="8"/>
      <c r="F8" s="7"/>
      <c r="G8" s="8"/>
      <c r="H8" s="7"/>
      <c r="I8" s="8"/>
      <c r="J8" s="8"/>
      <c r="K8" s="7"/>
      <c r="L8" s="8"/>
      <c r="M8" s="8"/>
      <c r="N8" s="8"/>
      <c r="O8" s="8"/>
      <c r="P8" s="8"/>
      <c r="Q8" s="8"/>
      <c r="R8" s="13">
        <f>SUM(D8:Q8)</f>
        <v>0</v>
      </c>
    </row>
    <row r="9" spans="1:18" ht="14.25">
      <c r="A9" s="17"/>
      <c r="B9" s="17"/>
      <c r="C9" s="17"/>
      <c r="D9" s="22"/>
      <c r="E9" s="17"/>
      <c r="F9" s="22"/>
      <c r="G9" s="17"/>
      <c r="H9" s="17"/>
      <c r="I9" s="17"/>
      <c r="J9" s="22"/>
      <c r="K9" s="22"/>
      <c r="L9" s="17"/>
      <c r="M9" s="95"/>
      <c r="N9" s="17"/>
      <c r="O9" s="17"/>
      <c r="P9" s="17"/>
      <c r="Q9" s="17"/>
      <c r="R9" s="17"/>
    </row>
    <row r="10" s="31" customFormat="1" ht="14.25">
      <c r="A10" s="31" t="s">
        <v>70</v>
      </c>
    </row>
    <row r="11" s="32" customFormat="1" ht="14.25">
      <c r="A11" s="32" t="s">
        <v>45</v>
      </c>
    </row>
    <row r="12" s="31" customFormat="1" ht="14.25">
      <c r="A12" s="31" t="s">
        <v>55</v>
      </c>
    </row>
    <row r="13" spans="1:18" ht="14.25">
      <c r="A13" s="17"/>
      <c r="B13" s="17"/>
      <c r="C13" s="17"/>
      <c r="D13" s="17"/>
      <c r="E13" s="17"/>
      <c r="F13" s="2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4.25">
      <c r="A14" s="17"/>
      <c r="B14" s="17"/>
      <c r="C14" s="17"/>
      <c r="D14" s="17"/>
      <c r="E14" s="17"/>
      <c r="F14" s="2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4.25">
      <c r="A15" s="17"/>
      <c r="B15" s="17"/>
      <c r="C15" s="17"/>
      <c r="D15" s="17"/>
      <c r="E15" s="17"/>
      <c r="F15" s="2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4.25">
      <c r="A16" s="17"/>
      <c r="B16" s="17"/>
      <c r="C16" s="17"/>
      <c r="D16" s="17"/>
      <c r="E16" s="17"/>
      <c r="F16" s="2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="17" customFormat="1" ht="14.25">
      <c r="F17" s="22"/>
    </row>
    <row r="18" s="17" customFormat="1" ht="14.25">
      <c r="F18" s="22"/>
    </row>
    <row r="19" s="17" customFormat="1" ht="14.25">
      <c r="F19" s="22"/>
    </row>
    <row r="20" s="17" customFormat="1" ht="14.25">
      <c r="F20" s="22"/>
    </row>
    <row r="21" s="17" customFormat="1" ht="14.25">
      <c r="F21" s="22"/>
    </row>
    <row r="22" s="17" customFormat="1" ht="14.25">
      <c r="F22" s="22"/>
    </row>
    <row r="23" s="17" customFormat="1" ht="14.25">
      <c r="F23" s="22"/>
    </row>
    <row r="24" s="17" customFormat="1" ht="14.25">
      <c r="F24" s="22"/>
    </row>
    <row r="25" s="17" customFormat="1" ht="14.25">
      <c r="F25" s="22"/>
    </row>
    <row r="26" s="17" customFormat="1" ht="14.25">
      <c r="F26" s="22"/>
    </row>
    <row r="27" s="17" customFormat="1" ht="14.25">
      <c r="F27" s="22"/>
    </row>
    <row r="28" s="17" customFormat="1" ht="14.25">
      <c r="F28" s="22"/>
    </row>
    <row r="29" s="17" customFormat="1" ht="14.25">
      <c r="F29" s="22"/>
    </row>
    <row r="30" s="17" customFormat="1" ht="14.25">
      <c r="F30" s="22"/>
    </row>
    <row r="31" s="17" customFormat="1" ht="14.25">
      <c r="F31" s="22"/>
    </row>
    <row r="32" s="17" customFormat="1" ht="14.25">
      <c r="F32" s="22"/>
    </row>
    <row r="33" s="17" customFormat="1" ht="14.25">
      <c r="F33" s="22"/>
    </row>
    <row r="34" s="17" customFormat="1" ht="14.25">
      <c r="F34" s="22"/>
    </row>
    <row r="35" s="17" customFormat="1" ht="14.25">
      <c r="F35" s="22"/>
    </row>
    <row r="36" s="17" customFormat="1" ht="14.25">
      <c r="F36" s="22"/>
    </row>
  </sheetData>
  <sheetProtection/>
  <autoFilter ref="B2:R2">
    <sortState ref="B3:R36">
      <sortCondition descending="1" sortBy="value" ref="Q3:Q36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8515625" style="1" customWidth="1"/>
    <col min="2" max="2" width="17.8515625" style="1" customWidth="1"/>
    <col min="3" max="3" width="15.421875" style="1" customWidth="1"/>
    <col min="4" max="5" width="9.140625" style="1" customWidth="1"/>
    <col min="6" max="6" width="9.140625" style="6" customWidth="1"/>
    <col min="7" max="18" width="9.140625" style="1" customWidth="1"/>
    <col min="19" max="21" width="9.00390625" style="17" customWidth="1"/>
    <col min="22" max="16384" width="9.00390625" style="1" customWidth="1"/>
  </cols>
  <sheetData>
    <row r="1" spans="1:20" ht="31.5" customHeight="1" thickBot="1">
      <c r="A1" s="123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  <c r="S1" s="35"/>
      <c r="T1" s="35"/>
    </row>
    <row r="2" spans="1:20" ht="138" thickBot="1">
      <c r="A2" s="90" t="s">
        <v>56</v>
      </c>
      <c r="B2" s="46" t="s">
        <v>57</v>
      </c>
      <c r="C2" s="74" t="s">
        <v>0</v>
      </c>
      <c r="D2" s="70" t="s">
        <v>68</v>
      </c>
      <c r="E2" s="48" t="s">
        <v>69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6"/>
      <c r="R2" s="60" t="s">
        <v>1</v>
      </c>
      <c r="S2" s="33"/>
      <c r="T2" s="33"/>
    </row>
    <row r="3" spans="1:18" ht="14.25">
      <c r="A3" s="91" t="s">
        <v>58</v>
      </c>
      <c r="B3" s="75" t="s">
        <v>28</v>
      </c>
      <c r="C3" s="76" t="s">
        <v>27</v>
      </c>
      <c r="D3" s="82">
        <f>100-(76.25-71.18)/71.18*50</f>
        <v>96.43860635009835</v>
      </c>
      <c r="E3" s="16">
        <f>100-(116.68-116.68)/116.68*50</f>
        <v>100</v>
      </c>
      <c r="F3" s="45"/>
      <c r="G3" s="16"/>
      <c r="H3" s="16"/>
      <c r="I3" s="16"/>
      <c r="J3" s="16"/>
      <c r="K3" s="16"/>
      <c r="L3" s="16"/>
      <c r="M3" s="16"/>
      <c r="N3" s="16"/>
      <c r="O3" s="16"/>
      <c r="P3" s="16"/>
      <c r="Q3" s="57"/>
      <c r="R3" s="62">
        <f aca="true" t="shared" si="0" ref="R3:R12">SUM(D3:Q3)</f>
        <v>196.43860635009835</v>
      </c>
    </row>
    <row r="4" spans="1:18" ht="14.25">
      <c r="A4" s="92" t="s">
        <v>59</v>
      </c>
      <c r="B4" s="77" t="s">
        <v>15</v>
      </c>
      <c r="C4" s="78" t="s">
        <v>18</v>
      </c>
      <c r="D4" s="82">
        <f>100-(82.28-71.18)/71.18*50</f>
        <v>92.20286597358809</v>
      </c>
      <c r="E4" s="8">
        <f>100-(127.08-116.68)/116.68*50</f>
        <v>95.54336647240316</v>
      </c>
      <c r="F4" s="12"/>
      <c r="G4" s="8"/>
      <c r="H4" s="8"/>
      <c r="I4" s="8"/>
      <c r="J4" s="8"/>
      <c r="K4" s="12"/>
      <c r="L4" s="8"/>
      <c r="M4" s="8"/>
      <c r="N4" s="8"/>
      <c r="O4" s="8"/>
      <c r="P4" s="8"/>
      <c r="Q4" s="51"/>
      <c r="R4" s="62">
        <f t="shared" si="0"/>
        <v>187.74623244599127</v>
      </c>
    </row>
    <row r="5" spans="1:18" ht="14.25">
      <c r="A5" s="92" t="s">
        <v>60</v>
      </c>
      <c r="B5" s="77" t="s">
        <v>26</v>
      </c>
      <c r="C5" s="78" t="s">
        <v>30</v>
      </c>
      <c r="D5" s="82">
        <f>100-(98.1-71.18)/71.18*50</f>
        <v>81.0901938746839</v>
      </c>
      <c r="E5" s="82">
        <f>100-(142.9-116.68)/116.68*50</f>
        <v>88.76414124100103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1"/>
      <c r="R5" s="62">
        <f t="shared" si="0"/>
        <v>169.85433511568493</v>
      </c>
    </row>
    <row r="6" spans="1:18" ht="14.25">
      <c r="A6" s="92" t="s">
        <v>61</v>
      </c>
      <c r="B6" s="77" t="s">
        <v>73</v>
      </c>
      <c r="C6" s="78" t="s">
        <v>9</v>
      </c>
      <c r="D6" s="82">
        <f>100-(100.65-71.18)/71.18*50</f>
        <v>79.29896038212982</v>
      </c>
      <c r="E6" s="82">
        <f>100-(164-116.68)/116.68*50</f>
        <v>79.72231744943436</v>
      </c>
      <c r="F6" s="7"/>
      <c r="G6" s="8"/>
      <c r="H6" s="8"/>
      <c r="I6" s="7"/>
      <c r="J6" s="8"/>
      <c r="K6" s="8"/>
      <c r="L6" s="7"/>
      <c r="M6" s="8"/>
      <c r="N6" s="8"/>
      <c r="O6" s="8"/>
      <c r="P6" s="8"/>
      <c r="Q6" s="51"/>
      <c r="R6" s="62">
        <f t="shared" si="0"/>
        <v>159.0212778315642</v>
      </c>
    </row>
    <row r="7" spans="1:18" ht="14.25">
      <c r="A7" s="92" t="s">
        <v>62</v>
      </c>
      <c r="B7" s="77" t="s">
        <v>22</v>
      </c>
      <c r="C7" s="76" t="s">
        <v>27</v>
      </c>
      <c r="D7" s="82">
        <f>100-(115-71.18)/71.18*50</f>
        <v>69.21888170834505</v>
      </c>
      <c r="E7" s="82">
        <f>100-(159.55-116.68)/116.68*50</f>
        <v>81.62924237230031</v>
      </c>
      <c r="F7" s="3"/>
      <c r="G7" s="2"/>
      <c r="H7" s="2"/>
      <c r="I7" s="2"/>
      <c r="J7" s="2"/>
      <c r="K7" s="2"/>
      <c r="L7" s="8"/>
      <c r="M7" s="8"/>
      <c r="N7" s="2"/>
      <c r="O7" s="2"/>
      <c r="P7" s="8"/>
      <c r="Q7" s="51"/>
      <c r="R7" s="62">
        <f t="shared" si="0"/>
        <v>150.84812408064536</v>
      </c>
    </row>
    <row r="8" spans="1:18" ht="14.25">
      <c r="A8" s="92" t="s">
        <v>63</v>
      </c>
      <c r="B8" s="77" t="s">
        <v>12</v>
      </c>
      <c r="C8" s="78" t="s">
        <v>30</v>
      </c>
      <c r="D8" s="82">
        <f>100-(71.18-71.18)/71.18*50</f>
        <v>100</v>
      </c>
      <c r="E8" s="82"/>
      <c r="F8" s="8"/>
      <c r="G8" s="8"/>
      <c r="H8" s="8"/>
      <c r="I8" s="8"/>
      <c r="J8" s="8"/>
      <c r="K8" s="8"/>
      <c r="L8" s="8"/>
      <c r="M8" s="8"/>
      <c r="N8" s="8"/>
      <c r="O8" s="8"/>
      <c r="P8" s="7"/>
      <c r="Q8" s="51"/>
      <c r="R8" s="62">
        <f t="shared" si="0"/>
        <v>100</v>
      </c>
    </row>
    <row r="9" spans="1:18" ht="14.25">
      <c r="A9" s="92" t="s">
        <v>64</v>
      </c>
      <c r="B9" s="77" t="s">
        <v>37</v>
      </c>
      <c r="C9" s="78" t="s">
        <v>7</v>
      </c>
      <c r="D9" s="82">
        <f>100-(71.72-71.18)/71.18*50</f>
        <v>99.62067996628267</v>
      </c>
      <c r="E9" s="16"/>
      <c r="F9" s="7"/>
      <c r="G9" s="8"/>
      <c r="H9" s="12"/>
      <c r="I9" s="8"/>
      <c r="J9" s="8"/>
      <c r="K9" s="8"/>
      <c r="L9" s="8"/>
      <c r="M9" s="8"/>
      <c r="N9" s="8"/>
      <c r="O9" s="8"/>
      <c r="P9" s="8"/>
      <c r="Q9" s="51"/>
      <c r="R9" s="62">
        <f t="shared" si="0"/>
        <v>99.62067996628267</v>
      </c>
    </row>
    <row r="10" spans="1:18" ht="14.25">
      <c r="A10" s="92" t="s">
        <v>65</v>
      </c>
      <c r="B10" s="77" t="s">
        <v>76</v>
      </c>
      <c r="C10" s="78" t="s">
        <v>77</v>
      </c>
      <c r="D10" s="64"/>
      <c r="E10" s="82">
        <f>100-(172.22-116.68)/116.68*50</f>
        <v>76.19986287281455</v>
      </c>
      <c r="F10" s="3"/>
      <c r="G10" s="2"/>
      <c r="H10" s="2"/>
      <c r="I10" s="2"/>
      <c r="J10" s="2"/>
      <c r="K10" s="2"/>
      <c r="L10" s="2"/>
      <c r="M10" s="8"/>
      <c r="N10" s="2"/>
      <c r="O10" s="2"/>
      <c r="P10" s="8"/>
      <c r="Q10" s="51"/>
      <c r="R10" s="62">
        <f t="shared" si="0"/>
        <v>76.19986287281455</v>
      </c>
    </row>
    <row r="11" spans="1:18" ht="14.25">
      <c r="A11" s="92" t="s">
        <v>66</v>
      </c>
      <c r="B11" s="77" t="s">
        <v>74</v>
      </c>
      <c r="C11" s="78" t="s">
        <v>4</v>
      </c>
      <c r="D11" s="83">
        <f>100-(107.53-71.18)/71.18*50</f>
        <v>74.46614217476821</v>
      </c>
      <c r="E11" s="113" t="s">
        <v>54</v>
      </c>
      <c r="F11" s="7"/>
      <c r="G11" s="8"/>
      <c r="H11" s="8"/>
      <c r="I11" s="8"/>
      <c r="J11" s="8"/>
      <c r="K11" s="8"/>
      <c r="L11" s="8"/>
      <c r="M11" s="8"/>
      <c r="N11" s="8"/>
      <c r="O11" s="12"/>
      <c r="P11" s="8"/>
      <c r="Q11" s="51"/>
      <c r="R11" s="62">
        <f t="shared" si="0"/>
        <v>74.46614217476821</v>
      </c>
    </row>
    <row r="12" spans="1:21" ht="14.25">
      <c r="A12" s="92" t="s">
        <v>67</v>
      </c>
      <c r="B12" s="77" t="s">
        <v>31</v>
      </c>
      <c r="C12" s="78" t="s">
        <v>23</v>
      </c>
      <c r="D12" s="34"/>
      <c r="E12" s="82">
        <f>100-(182-116.68)/116.68*50</f>
        <v>72.00891326705519</v>
      </c>
      <c r="F12" s="3"/>
      <c r="G12" s="2"/>
      <c r="H12" s="2"/>
      <c r="I12" s="2"/>
      <c r="J12" s="2"/>
      <c r="K12" s="2"/>
      <c r="L12" s="2"/>
      <c r="M12" s="2"/>
      <c r="N12" s="8"/>
      <c r="O12" s="8"/>
      <c r="P12" s="2"/>
      <c r="Q12" s="52"/>
      <c r="R12" s="62">
        <f t="shared" si="0"/>
        <v>72.00891326705519</v>
      </c>
      <c r="U12" s="21"/>
    </row>
    <row r="13" spans="1:18" ht="14.25">
      <c r="A13" s="92"/>
      <c r="B13" s="77"/>
      <c r="C13" s="78"/>
      <c r="D13" s="83"/>
      <c r="E13" s="8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51"/>
      <c r="R13" s="62">
        <f aca="true" t="shared" si="1" ref="R13:R26">SUM(D13:Q13)</f>
        <v>0</v>
      </c>
    </row>
    <row r="14" spans="1:18" ht="14.25">
      <c r="A14" s="92"/>
      <c r="B14" s="77"/>
      <c r="C14" s="78"/>
      <c r="D14" s="83"/>
      <c r="E14" s="8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51"/>
      <c r="R14" s="62">
        <f t="shared" si="1"/>
        <v>0</v>
      </c>
    </row>
    <row r="15" spans="1:18" ht="14.25">
      <c r="A15" s="92"/>
      <c r="B15" s="77"/>
      <c r="C15" s="78"/>
      <c r="D15" s="34"/>
      <c r="E15" s="2"/>
      <c r="F15" s="3"/>
      <c r="G15" s="2"/>
      <c r="H15" s="2"/>
      <c r="I15" s="2"/>
      <c r="J15" s="2"/>
      <c r="K15" s="2"/>
      <c r="L15" s="8"/>
      <c r="M15" s="8"/>
      <c r="N15" s="2"/>
      <c r="O15" s="2"/>
      <c r="P15" s="2"/>
      <c r="Q15" s="52"/>
      <c r="R15" s="62">
        <f t="shared" si="1"/>
        <v>0</v>
      </c>
    </row>
    <row r="16" spans="1:18" ht="14.25">
      <c r="A16" s="92"/>
      <c r="B16" s="77"/>
      <c r="C16" s="78"/>
      <c r="D16" s="34"/>
      <c r="E16" s="2"/>
      <c r="F16" s="3"/>
      <c r="G16" s="2"/>
      <c r="H16" s="2"/>
      <c r="I16" s="2"/>
      <c r="J16" s="8"/>
      <c r="K16" s="8"/>
      <c r="L16" s="2"/>
      <c r="M16" s="2"/>
      <c r="N16" s="2"/>
      <c r="O16" s="2"/>
      <c r="P16" s="2"/>
      <c r="Q16" s="52"/>
      <c r="R16" s="62">
        <f t="shared" si="1"/>
        <v>0</v>
      </c>
    </row>
    <row r="17" spans="1:18" ht="14.25">
      <c r="A17" s="92"/>
      <c r="B17" s="77"/>
      <c r="C17" s="78"/>
      <c r="D17" s="34"/>
      <c r="E17" s="2"/>
      <c r="F17" s="3"/>
      <c r="G17" s="2"/>
      <c r="H17" s="2"/>
      <c r="I17" s="2"/>
      <c r="J17" s="2"/>
      <c r="K17" s="2"/>
      <c r="L17" s="8"/>
      <c r="M17" s="8"/>
      <c r="N17" s="2"/>
      <c r="O17" s="2"/>
      <c r="P17" s="2"/>
      <c r="Q17" s="52"/>
      <c r="R17" s="62">
        <f t="shared" si="1"/>
        <v>0</v>
      </c>
    </row>
    <row r="18" spans="1:18" ht="14.25">
      <c r="A18" s="92"/>
      <c r="B18" s="77"/>
      <c r="C18" s="78"/>
      <c r="D18" s="83"/>
      <c r="E18" s="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51"/>
      <c r="R18" s="62">
        <f t="shared" si="1"/>
        <v>0</v>
      </c>
    </row>
    <row r="19" spans="1:18" ht="14.25">
      <c r="A19" s="92"/>
      <c r="B19" s="77"/>
      <c r="C19" s="78"/>
      <c r="D19" s="34"/>
      <c r="E19" s="2"/>
      <c r="F19" s="3"/>
      <c r="G19" s="2"/>
      <c r="H19" s="2"/>
      <c r="I19" s="2"/>
      <c r="J19" s="2"/>
      <c r="K19" s="2"/>
      <c r="L19" s="8"/>
      <c r="M19" s="8"/>
      <c r="N19" s="2"/>
      <c r="O19" s="2"/>
      <c r="P19" s="2"/>
      <c r="Q19" s="52"/>
      <c r="R19" s="62">
        <f t="shared" si="1"/>
        <v>0</v>
      </c>
    </row>
    <row r="20" spans="1:18" ht="14.25">
      <c r="A20" s="92"/>
      <c r="B20" s="77"/>
      <c r="C20" s="78"/>
      <c r="D20" s="34"/>
      <c r="E20" s="2"/>
      <c r="F20" s="3"/>
      <c r="G20" s="2"/>
      <c r="H20" s="2"/>
      <c r="I20" s="2"/>
      <c r="J20" s="2"/>
      <c r="K20" s="2"/>
      <c r="L20" s="8"/>
      <c r="M20" s="2"/>
      <c r="N20" s="2"/>
      <c r="O20" s="2"/>
      <c r="P20" s="8"/>
      <c r="Q20" s="52"/>
      <c r="R20" s="62">
        <f t="shared" si="1"/>
        <v>0</v>
      </c>
    </row>
    <row r="21" spans="1:18" ht="14.25">
      <c r="A21" s="92"/>
      <c r="B21" s="77"/>
      <c r="C21" s="78"/>
      <c r="D21" s="34"/>
      <c r="E21" s="2"/>
      <c r="F21" s="3"/>
      <c r="G21" s="2"/>
      <c r="H21" s="2"/>
      <c r="I21" s="2"/>
      <c r="J21" s="2"/>
      <c r="K21" s="2"/>
      <c r="L21" s="2"/>
      <c r="M21" s="8"/>
      <c r="N21" s="2"/>
      <c r="O21" s="2"/>
      <c r="P21" s="2"/>
      <c r="Q21" s="52"/>
      <c r="R21" s="62">
        <f t="shared" si="1"/>
        <v>0</v>
      </c>
    </row>
    <row r="22" spans="1:18" ht="14.25">
      <c r="A22" s="92"/>
      <c r="B22" s="77"/>
      <c r="C22" s="78"/>
      <c r="D22" s="34"/>
      <c r="E22" s="2"/>
      <c r="F22" s="3"/>
      <c r="G22" s="2"/>
      <c r="H22" s="2"/>
      <c r="I22" s="2"/>
      <c r="J22" s="2"/>
      <c r="K22" s="2"/>
      <c r="L22" s="2"/>
      <c r="M22" s="8"/>
      <c r="N22" s="2"/>
      <c r="O22" s="2"/>
      <c r="P22" s="2"/>
      <c r="Q22" s="52"/>
      <c r="R22" s="62">
        <f t="shared" si="1"/>
        <v>0</v>
      </c>
    </row>
    <row r="23" spans="1:18" ht="14.25">
      <c r="A23" s="92"/>
      <c r="B23" s="77"/>
      <c r="C23" s="78"/>
      <c r="D23" s="34"/>
      <c r="E23" s="2"/>
      <c r="F23" s="3"/>
      <c r="G23" s="2"/>
      <c r="H23" s="2"/>
      <c r="I23" s="2"/>
      <c r="J23" s="2"/>
      <c r="K23" s="2"/>
      <c r="L23" s="2"/>
      <c r="M23" s="2"/>
      <c r="N23" s="8"/>
      <c r="O23" s="2"/>
      <c r="P23" s="2"/>
      <c r="Q23" s="52"/>
      <c r="R23" s="62">
        <f t="shared" si="1"/>
        <v>0</v>
      </c>
    </row>
    <row r="24" spans="1:18" ht="14.25">
      <c r="A24" s="92"/>
      <c r="B24" s="77"/>
      <c r="C24" s="78"/>
      <c r="D24" s="34"/>
      <c r="E24" s="2"/>
      <c r="F24" s="3"/>
      <c r="G24" s="2"/>
      <c r="H24" s="2"/>
      <c r="I24" s="2"/>
      <c r="J24" s="2"/>
      <c r="K24" s="2"/>
      <c r="L24" s="8"/>
      <c r="M24" s="2"/>
      <c r="N24" s="2"/>
      <c r="O24" s="2"/>
      <c r="P24" s="2"/>
      <c r="Q24" s="52"/>
      <c r="R24" s="62">
        <f t="shared" si="1"/>
        <v>0</v>
      </c>
    </row>
    <row r="25" spans="1:18" ht="14.25">
      <c r="A25" s="92"/>
      <c r="B25" s="77"/>
      <c r="C25" s="78"/>
      <c r="D25" s="34"/>
      <c r="E25" s="2"/>
      <c r="F25" s="3"/>
      <c r="G25" s="2"/>
      <c r="H25" s="2"/>
      <c r="I25" s="2"/>
      <c r="J25" s="2"/>
      <c r="K25" s="2"/>
      <c r="L25" s="8"/>
      <c r="M25" s="2"/>
      <c r="N25" s="2"/>
      <c r="O25" s="2"/>
      <c r="P25" s="11"/>
      <c r="Q25" s="51"/>
      <c r="R25" s="62">
        <f t="shared" si="1"/>
        <v>0</v>
      </c>
    </row>
    <row r="26" spans="1:18" ht="14.25">
      <c r="A26" s="92"/>
      <c r="B26" s="77"/>
      <c r="C26" s="78"/>
      <c r="D26" s="34"/>
      <c r="E26" s="2"/>
      <c r="F26" s="3"/>
      <c r="G26" s="2"/>
      <c r="H26" s="2"/>
      <c r="I26" s="2"/>
      <c r="J26" s="2"/>
      <c r="K26" s="2"/>
      <c r="L26" s="8"/>
      <c r="M26" s="2"/>
      <c r="N26" s="2"/>
      <c r="O26" s="2"/>
      <c r="P26" s="11"/>
      <c r="Q26" s="51"/>
      <c r="R26" s="62">
        <f t="shared" si="1"/>
        <v>0</v>
      </c>
    </row>
    <row r="27" spans="1:18" ht="15" thickBot="1">
      <c r="A27" s="93"/>
      <c r="B27" s="79"/>
      <c r="C27" s="80"/>
      <c r="D27" s="65"/>
      <c r="E27" s="39"/>
      <c r="F27" s="54"/>
      <c r="G27" s="39"/>
      <c r="H27" s="39"/>
      <c r="I27" s="39"/>
      <c r="J27" s="39"/>
      <c r="K27" s="39"/>
      <c r="L27" s="40"/>
      <c r="M27" s="39"/>
      <c r="N27" s="39"/>
      <c r="O27" s="39"/>
      <c r="P27" s="40"/>
      <c r="Q27" s="81"/>
      <c r="R27" s="63">
        <f>SUM(D27:Q27)</f>
        <v>0</v>
      </c>
    </row>
    <row r="28" spans="1:18" ht="14.25">
      <c r="A28" s="17"/>
      <c r="B28" s="17"/>
      <c r="C28" s="17"/>
      <c r="D28" s="17"/>
      <c r="E28" s="17"/>
      <c r="F28" s="22"/>
      <c r="G28" s="17"/>
      <c r="H28" s="17"/>
      <c r="I28" s="17"/>
      <c r="J28" s="17"/>
      <c r="K28" s="17"/>
      <c r="L28" s="18"/>
      <c r="M28" s="17"/>
      <c r="N28" s="17"/>
      <c r="O28" s="17"/>
      <c r="P28" s="18"/>
      <c r="Q28" s="18"/>
      <c r="R28" s="21"/>
    </row>
    <row r="29" spans="1:18" ht="14.25">
      <c r="A29" s="17"/>
      <c r="B29" s="17"/>
      <c r="C29" s="17"/>
      <c r="D29" s="17"/>
      <c r="E29" s="17"/>
      <c r="F29" s="22"/>
      <c r="G29" s="17"/>
      <c r="H29" s="17"/>
      <c r="I29" s="17"/>
      <c r="J29" s="17"/>
      <c r="K29" s="17"/>
      <c r="L29" s="17"/>
      <c r="M29" s="17"/>
      <c r="N29" s="18"/>
      <c r="O29" s="17"/>
      <c r="P29" s="17"/>
      <c r="Q29" s="17"/>
      <c r="R29" s="21"/>
    </row>
    <row r="30" spans="1:18" ht="14.25">
      <c r="A30" s="2"/>
      <c r="B30" s="2" t="s">
        <v>75</v>
      </c>
      <c r="C30" s="2" t="s">
        <v>33</v>
      </c>
      <c r="D30" s="2"/>
      <c r="E30" s="8">
        <f>100-(139.98-116.68)/116.68*50</f>
        <v>90.01542680836477</v>
      </c>
      <c r="F30" s="3"/>
      <c r="G30" s="2"/>
      <c r="H30" s="2"/>
      <c r="I30" s="2"/>
      <c r="J30" s="2"/>
      <c r="K30" s="2"/>
      <c r="L30" s="2"/>
      <c r="M30" s="8"/>
      <c r="N30" s="8"/>
      <c r="O30" s="8"/>
      <c r="P30" s="2"/>
      <c r="Q30" s="2"/>
      <c r="R30" s="13">
        <f>SUM(D30:Q30)</f>
        <v>90.01542680836477</v>
      </c>
    </row>
    <row r="31" spans="1:18" ht="14.25">
      <c r="A31" s="2"/>
      <c r="B31" s="2"/>
      <c r="C31" s="2"/>
      <c r="D31" s="2"/>
      <c r="E31" s="2"/>
      <c r="F31" s="3"/>
      <c r="G31" s="2"/>
      <c r="H31" s="2"/>
      <c r="I31" s="2"/>
      <c r="J31" s="2"/>
      <c r="K31" s="2"/>
      <c r="L31" s="2"/>
      <c r="M31" s="8"/>
      <c r="N31" s="2"/>
      <c r="O31" s="2"/>
      <c r="P31" s="2"/>
      <c r="Q31" s="2"/>
      <c r="R31" s="13">
        <f>SUM(D31:Q31)</f>
        <v>0</v>
      </c>
    </row>
    <row r="32" spans="1:18" ht="14.25">
      <c r="A32" s="2"/>
      <c r="B32" s="2"/>
      <c r="C32" s="2"/>
      <c r="D32" s="2"/>
      <c r="E32" s="2"/>
      <c r="F32" s="3"/>
      <c r="G32" s="2"/>
      <c r="H32" s="2"/>
      <c r="I32" s="2"/>
      <c r="J32" s="2"/>
      <c r="K32" s="2"/>
      <c r="L32" s="2"/>
      <c r="M32" s="2"/>
      <c r="N32" s="8"/>
      <c r="O32" s="2"/>
      <c r="P32" s="2"/>
      <c r="Q32" s="2"/>
      <c r="R32" s="13">
        <f>SUM(D32:Q32)</f>
        <v>0</v>
      </c>
    </row>
    <row r="33" spans="6:14" s="17" customFormat="1" ht="14.25">
      <c r="F33" s="22"/>
      <c r="N33" s="18"/>
    </row>
    <row r="34" s="31" customFormat="1" ht="14.25">
      <c r="A34" s="31" t="s">
        <v>70</v>
      </c>
    </row>
    <row r="35" s="32" customFormat="1" ht="14.25">
      <c r="A35" s="32" t="s">
        <v>45</v>
      </c>
    </row>
    <row r="36" s="31" customFormat="1" ht="14.25">
      <c r="A36" s="31" t="s">
        <v>55</v>
      </c>
    </row>
  </sheetData>
  <sheetProtection/>
  <autoFilter ref="B2:R2">
    <sortState ref="B3:R36">
      <sortCondition descending="1" sortBy="value" ref="Q3:Q36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vajda péter</dc:creator>
  <cp:keywords/>
  <dc:description/>
  <cp:lastModifiedBy>Tamás Tibor</cp:lastModifiedBy>
  <cp:lastPrinted>2013-09-16T13:15:53Z</cp:lastPrinted>
  <dcterms:created xsi:type="dcterms:W3CDTF">2011-04-21T09:51:37Z</dcterms:created>
  <dcterms:modified xsi:type="dcterms:W3CDTF">2014-04-28T18:52:46Z</dcterms:modified>
  <cp:category/>
  <cp:version/>
  <cp:contentType/>
  <cp:contentStatus/>
</cp:coreProperties>
</file>